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Staffing model\"/>
    </mc:Choice>
  </mc:AlternateContent>
  <xr:revisionPtr revIDLastSave="0" documentId="13_ncr:1_{5E5ED009-6D77-4C62-B77C-467C45168FEF}" xr6:coauthVersionLast="47" xr6:coauthVersionMax="47" xr10:uidLastSave="{00000000-0000-0000-0000-000000000000}"/>
  <bookViews>
    <workbookView xWindow="-120" yWindow="-120" windowWidth="29040" windowHeight="15840" activeTab="1" xr2:uid="{00000000-000D-0000-FFFF-FFFF00000000}"/>
  </bookViews>
  <sheets>
    <sheet name="INSTRUCTIONS" sheetId="19" r:id="rId1"/>
    <sheet name="1. Clinical Service Details" sheetId="17" r:id="rId2"/>
    <sheet name="2. CTMR Sim" sheetId="8" r:id="rId3"/>
    <sheet name="3. Planning" sheetId="9" r:id="rId4"/>
    <sheet name="4. Linac Treatment" sheetId="10" r:id="rId5"/>
    <sheet name="5. Summary Staffing Model " sheetId="7" r:id="rId6"/>
    <sheet name="6. Stereo Standalone" sheetId="22" r:id="rId7"/>
    <sheet name="7. SXR" sheetId="20" r:id="rId8"/>
    <sheet name="8. Brachytherapy " sheetId="21" r:id="rId9"/>
    <sheet name="9. MR Sim" sheetId="23" r:id="rId10"/>
    <sheet name="Compatibility Report" sheetId="13"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 i="10" l="1"/>
  <c r="L12" i="8" l="1"/>
  <c r="L13" i="8"/>
  <c r="L14" i="8"/>
  <c r="L15" i="8"/>
  <c r="L16" i="8"/>
  <c r="L17" i="8"/>
  <c r="L18" i="8"/>
  <c r="L19" i="8"/>
  <c r="L20" i="8"/>
  <c r="L21" i="8"/>
  <c r="L22" i="8"/>
  <c r="L23" i="8"/>
  <c r="L24" i="8"/>
  <c r="L11" i="8"/>
  <c r="L25" i="8" l="1"/>
  <c r="L26" i="8" s="1"/>
  <c r="J17" i="10" l="1"/>
  <c r="J16" i="10"/>
  <c r="J15" i="10"/>
  <c r="J14" i="10"/>
  <c r="J13" i="10"/>
  <c r="J12" i="10"/>
  <c r="J11" i="10"/>
  <c r="J10" i="10"/>
  <c r="J9" i="10"/>
  <c r="J8" i="10"/>
  <c r="J15" i="9"/>
  <c r="J18" i="10" l="1"/>
  <c r="C27" i="10" s="1"/>
  <c r="J16" i="9"/>
  <c r="H16" i="23"/>
  <c r="H15" i="23"/>
  <c r="H14" i="23"/>
  <c r="H13" i="23"/>
  <c r="H12" i="23"/>
  <c r="F8" i="9"/>
  <c r="F9" i="9"/>
  <c r="F10" i="9"/>
  <c r="F11" i="9"/>
  <c r="F12" i="9"/>
  <c r="F13" i="9"/>
  <c r="F14" i="9"/>
  <c r="F15" i="9"/>
  <c r="F16" i="9"/>
  <c r="F17" i="9"/>
  <c r="F18" i="9"/>
  <c r="F19" i="9"/>
  <c r="F20" i="9"/>
  <c r="F7" i="9"/>
  <c r="K12" i="8"/>
  <c r="K13" i="8"/>
  <c r="K14" i="8"/>
  <c r="K15" i="8"/>
  <c r="K16" i="8"/>
  <c r="K17" i="8"/>
  <c r="K18" i="8"/>
  <c r="K19" i="8"/>
  <c r="K20" i="8"/>
  <c r="K21" i="8"/>
  <c r="K22" i="8"/>
  <c r="K23" i="8"/>
  <c r="K24" i="8"/>
  <c r="K11" i="8"/>
  <c r="C8" i="7"/>
  <c r="C7" i="7"/>
  <c r="C14" i="7" s="1"/>
  <c r="C22" i="10"/>
  <c r="J19" i="10" l="1"/>
  <c r="C24" i="10" s="1"/>
  <c r="H18" i="23"/>
  <c r="C13" i="7"/>
  <c r="C11" i="7"/>
  <c r="C12" i="7"/>
  <c r="C9" i="7"/>
  <c r="C21" i="10"/>
  <c r="C23" i="10" s="1"/>
  <c r="F14" i="21"/>
  <c r="H14" i="21" s="1"/>
  <c r="F12" i="21"/>
  <c r="H12" i="21" s="1"/>
  <c r="H25" i="8"/>
  <c r="F16" i="21"/>
  <c r="H16" i="21" s="1"/>
  <c r="C24" i="8"/>
  <c r="C26" i="8" s="1"/>
  <c r="C25" i="10" l="1"/>
  <c r="C26" i="10" s="1"/>
  <c r="C28" i="10" s="1"/>
  <c r="C17" i="7" s="1"/>
  <c r="K25" i="8"/>
  <c r="K26" i="8" s="1"/>
  <c r="C27" i="8" l="1"/>
  <c r="C28" i="8" s="1"/>
  <c r="C29" i="8" s="1"/>
  <c r="C30" i="8" s="1"/>
  <c r="C15" i="7" s="1"/>
  <c r="H19" i="23"/>
  <c r="D21" i="9"/>
  <c r="F12" i="22"/>
  <c r="H12" i="22" s="1"/>
  <c r="F14" i="22"/>
  <c r="H14" i="22" s="1"/>
  <c r="F13" i="22"/>
  <c r="H13" i="22" s="1"/>
  <c r="F11" i="22"/>
  <c r="H11" i="22" s="1"/>
  <c r="F10" i="22"/>
  <c r="H10" i="22" s="1"/>
  <c r="F9" i="22"/>
  <c r="H9" i="22" s="1"/>
  <c r="F8" i="22"/>
  <c r="H8" i="22" s="1"/>
  <c r="F10" i="21"/>
  <c r="H10" i="21" s="1"/>
  <c r="F11" i="21"/>
  <c r="H11" i="21" s="1"/>
  <c r="F13" i="21"/>
  <c r="H13" i="21" s="1"/>
  <c r="F15" i="21"/>
  <c r="H15" i="21" s="1"/>
  <c r="F17" i="21"/>
  <c r="H17" i="21" s="1"/>
  <c r="F18" i="21"/>
  <c r="H18" i="21" s="1"/>
  <c r="F19" i="21"/>
  <c r="H19" i="21" s="1"/>
  <c r="F20" i="21"/>
  <c r="H20" i="21" s="1"/>
  <c r="F21" i="21"/>
  <c r="H21" i="21" s="1"/>
  <c r="F22" i="21"/>
  <c r="H22" i="21" s="1"/>
  <c r="F9" i="21"/>
  <c r="H9" i="21" s="1"/>
  <c r="F14" i="20"/>
  <c r="H14" i="20" s="1"/>
  <c r="F13" i="20"/>
  <c r="H13" i="20" s="1"/>
  <c r="F12" i="20"/>
  <c r="H12" i="20" s="1"/>
  <c r="F9" i="20"/>
  <c r="H9" i="20" s="1"/>
  <c r="F10" i="20"/>
  <c r="H10" i="20" s="1"/>
  <c r="F11" i="20"/>
  <c r="H11" i="20" s="1"/>
  <c r="F8" i="20"/>
  <c r="H8" i="20" s="1"/>
  <c r="H23" i="21" l="1"/>
  <c r="H24" i="21" s="1"/>
  <c r="H21" i="23"/>
  <c r="H20" i="23"/>
  <c r="H15" i="22"/>
  <c r="H15" i="20"/>
  <c r="H16" i="20" s="1"/>
  <c r="H16" i="22" l="1"/>
  <c r="H22" i="23"/>
  <c r="H27" i="21"/>
  <c r="H28" i="21"/>
  <c r="H25" i="21"/>
  <c r="H26" i="21"/>
  <c r="H17" i="20" l="1"/>
  <c r="H19" i="20" s="1"/>
  <c r="H20" i="20" s="1"/>
  <c r="C22" i="7" s="1"/>
  <c r="G22" i="7" s="1"/>
  <c r="H18" i="20"/>
  <c r="H23" i="23"/>
  <c r="C26" i="7" s="1"/>
  <c r="G25" i="7" s="1"/>
  <c r="H29" i="21"/>
  <c r="H30" i="21" s="1"/>
  <c r="C23" i="7" s="1"/>
  <c r="G23" i="7" s="1"/>
  <c r="H20" i="22" l="1" a="1"/>
  <c r="H20" i="22" s="1"/>
  <c r="C25" i="7" s="1"/>
  <c r="G24" i="7" s="1"/>
  <c r="F21" i="9"/>
  <c r="F22" i="9" s="1"/>
  <c r="J17" i="9" l="1"/>
  <c r="J18" i="9" s="1"/>
  <c r="J19" i="9" s="1"/>
  <c r="C16" i="7" l="1"/>
  <c r="C18" i="7" l="1"/>
  <c r="C19" i="7" l="1"/>
  <c r="G21" i="7" s="1"/>
  <c r="G26" i="7"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<sst xmlns="http://schemas.openxmlformats.org/spreadsheetml/2006/main" count="313" uniqueCount="238">
  <si>
    <t>Management (add 1 per satellite)</t>
  </si>
  <si>
    <t>Compatibility Report for RT staffing model 2013 working model jul 14.xls</t>
  </si>
  <si>
    <t>Run on 2/09/2014 12:51</t>
  </si>
  <si>
    <t>The following features in this workbook are not supported by earlier versions of Excel. These features may be lost or degraded when opening this workbook in an earlier version of Excel or if you save this workbook in an earlier file format.</t>
  </si>
  <si>
    <t>Minor loss of fidelity</t>
  </si>
  <si>
    <t># of occurrences</t>
  </si>
  <si>
    <t>Version</t>
  </si>
  <si>
    <t>Some cells or styles in this workbook contain formatting that is not supported by the selected file format. These formats will be converted to the closest format available.</t>
  </si>
  <si>
    <t>Excel 97-2003</t>
  </si>
  <si>
    <t>Bladder scanning &amp; bowel prep/check</t>
  </si>
  <si>
    <t>Sourcing previous treatment details</t>
  </si>
  <si>
    <t>Image Review &amp; Management (including importing &amp; assessment)</t>
  </si>
  <si>
    <t>Treatment Activities</t>
  </si>
  <si>
    <t xml:space="preserve">Image Review &amp; Management </t>
  </si>
  <si>
    <t>Logging &amp; responding to Linac faults</t>
  </si>
  <si>
    <t>Weekly Checks</t>
  </si>
  <si>
    <t>Linac Warm Up/QA</t>
  </si>
  <si>
    <t>New Case/Pre Tx Checks</t>
  </si>
  <si>
    <t>New Patient Preparation (patient education)</t>
  </si>
  <si>
    <t>Course Completion Checks/Treatment Summary</t>
  </si>
  <si>
    <t>Actioning RO Review Notes/Daily Summary</t>
  </si>
  <si>
    <t>Managing Patient Bookings (reschedule, transport)</t>
  </si>
  <si>
    <t>CLINICAL SERVICE DETAIL</t>
  </si>
  <si>
    <t>Patient phone calls</t>
  </si>
  <si>
    <t>CBCT Assessment</t>
  </si>
  <si>
    <t>Daily/Weekly Reports</t>
  </si>
  <si>
    <t>Sending previous treatment details to another service</t>
  </si>
  <si>
    <t>CT Daily Summary/ check imports generated</t>
  </si>
  <si>
    <t>CT QA/Warm Up &amp; room preparation</t>
  </si>
  <si>
    <t>Pre-CT documentation checks (advice to planning, RO requests, consent etc.)</t>
  </si>
  <si>
    <t>Managing Patient Bookings (triage, rescheduling, transport)</t>
  </si>
  <si>
    <t>Nurse/MDT Liaising</t>
  </si>
  <si>
    <r>
      <rPr>
        <b/>
        <sz val="12"/>
        <color theme="0"/>
        <rFont val="Calibri"/>
        <family val="2"/>
      </rPr>
      <t>Instructions</t>
    </r>
    <r>
      <rPr>
        <sz val="12"/>
        <color theme="0"/>
        <rFont val="Calibri"/>
        <family val="2"/>
      </rPr>
      <t xml:space="preserve">: </t>
    </r>
  </si>
  <si>
    <t>Attending Info sessions, in-services and meetings</t>
  </si>
  <si>
    <t>Item Descriptor</t>
  </si>
  <si>
    <t>Level 1.1 – Simple complexity (w/o imaging)</t>
  </si>
  <si>
    <t>Level 1.2 – Simple complexity (imaging)</t>
  </si>
  <si>
    <t>Level 2.1 – Three-dimensional (w/o motion)</t>
  </si>
  <si>
    <t>Level 2.2 – Three‑dimensional (motion)</t>
  </si>
  <si>
    <t>Level 3.1 – Standard IMRT</t>
  </si>
  <si>
    <t>Level 3.2 – Complex IMRT</t>
  </si>
  <si>
    <t>Level 4 - SRT</t>
  </si>
  <si>
    <t>Level 4 - SBRT</t>
  </si>
  <si>
    <t>Level 3.1 – Standard IMRT Replan</t>
  </si>
  <si>
    <t>Level 3.2 – Complex IMRT Replan</t>
  </si>
  <si>
    <t>Level 4 - SRT + SBRT Replan</t>
  </si>
  <si>
    <t>Level 5 - GA</t>
  </si>
  <si>
    <t>Level 5 - TBI/TBE</t>
  </si>
  <si>
    <t>Level 5 - GA &amp; TBI/TBE Replan</t>
  </si>
  <si>
    <t>Team Organisation - rostering, shifts, leave cover, team huddles</t>
  </si>
  <si>
    <t>Patient Preparation on the day of CT (Patient education, Chart Review)</t>
  </si>
  <si>
    <t>IV contrast by RT during CT</t>
  </si>
  <si>
    <t>Calling patients prior to CT for education (i.e. bladder filling, bowel prep)</t>
  </si>
  <si>
    <t>Logging &amp; responding to CT technical faults</t>
  </si>
  <si>
    <t>Daily Planning Huddle (team organising)</t>
  </si>
  <si>
    <t>Managing patient bookings (organising bookings, delays, bringing appointments forward)</t>
  </si>
  <si>
    <t>Summary of ALL Planning Activities</t>
  </si>
  <si>
    <t>RT Patient Peer Review Meetings (attendance and organising)</t>
  </si>
  <si>
    <t>Staff Linac training</t>
  </si>
  <si>
    <t>MDT Daily Huddle (team organisation)</t>
  </si>
  <si>
    <t>System administration (OIS and TPS)</t>
  </si>
  <si>
    <r>
      <rPr>
        <b/>
        <sz val="16"/>
        <color theme="0"/>
        <rFont val="Calibri"/>
        <family val="2"/>
      </rPr>
      <t>Instructions</t>
    </r>
    <r>
      <rPr>
        <sz val="16"/>
        <color theme="0"/>
        <rFont val="Calibri"/>
        <family val="2"/>
      </rPr>
      <t xml:space="preserve">: </t>
    </r>
  </si>
  <si>
    <t>INTRODUCTION</t>
  </si>
  <si>
    <t>MBS Item Numbers</t>
  </si>
  <si>
    <r>
      <rPr>
        <b/>
        <sz val="14"/>
        <color theme="0"/>
        <rFont val="Calibri"/>
        <family val="2"/>
      </rPr>
      <t>Instructions</t>
    </r>
    <r>
      <rPr>
        <sz val="14"/>
        <color theme="0"/>
        <rFont val="Calibri"/>
        <family val="2"/>
      </rPr>
      <t xml:space="preserve">: </t>
    </r>
  </si>
  <si>
    <t>Additional Radiation Therapy Modalities</t>
  </si>
  <si>
    <t>Superficial</t>
  </si>
  <si>
    <t>Brachytherapy</t>
  </si>
  <si>
    <t>Summary Staffing Model</t>
  </si>
  <si>
    <t>FTE</t>
  </si>
  <si>
    <t>MBS code</t>
  </si>
  <si>
    <t>FTE (with 10% admin o'head)</t>
  </si>
  <si>
    <t>Brachytherapy technique</t>
  </si>
  <si>
    <t>BT Simple Insertion - Vagina, Leipzig</t>
  </si>
  <si>
    <t>BT Complex Insertion - Gynae, Oeso, Bile Duct</t>
  </si>
  <si>
    <t>BT Complex Insertion - Gynae, Prostate interstitial</t>
  </si>
  <si>
    <t>BT Simple dosimetry - Library plan</t>
  </si>
  <si>
    <t>BT Intermediate dosimetry - Gynae, no needles</t>
  </si>
  <si>
    <t>BT Intermediate dosimetry RP - Gynae, no needles</t>
  </si>
  <si>
    <t>BT Complex dosimetry - interstitial, surface mould</t>
  </si>
  <si>
    <t>BT Complex dosimetry RP - interstitial, surface mould</t>
  </si>
  <si>
    <t>BT Treatment</t>
  </si>
  <si>
    <t>BT Verification</t>
  </si>
  <si>
    <t>Head of sections</t>
  </si>
  <si>
    <t>MBS item</t>
  </si>
  <si>
    <t>Descriptor</t>
  </si>
  <si>
    <t>Ave time</t>
  </si>
  <si>
    <t>No. RTs</t>
  </si>
  <si>
    <t>kV Sim and Planning</t>
  </si>
  <si>
    <t>kV Treatment 1st Site No Eye Shield</t>
  </si>
  <si>
    <t>kV Treatment Additional Site</t>
  </si>
  <si>
    <t>kV Treatment 1st Site With Internal Eye Shield</t>
  </si>
  <si>
    <t>Total time</t>
  </si>
  <si>
    <t>No. / y</t>
  </si>
  <si>
    <t>Hrs/y</t>
  </si>
  <si>
    <t>Daily warm up/QA</t>
  </si>
  <si>
    <t>Admin</t>
  </si>
  <si>
    <t>Lead mask manufacture</t>
  </si>
  <si>
    <t>Pre-CT blood checks and cannulation by RT</t>
  </si>
  <si>
    <t>BT Personal mould construction (internal)</t>
  </si>
  <si>
    <t>Ave cases/y</t>
  </si>
  <si>
    <t>TOTAL</t>
  </si>
  <si>
    <t>BT Complex Insertion &amp; removal with imaging</t>
  </si>
  <si>
    <t>BT Complex Insertion - surgical exposure</t>
  </si>
  <si>
    <t>Miscellaneous</t>
  </si>
  <si>
    <r>
      <t xml:space="preserve">The </t>
    </r>
    <r>
      <rPr>
        <sz val="14"/>
        <color theme="7" tint="-0.249977111117893"/>
        <rFont val="Calibri"/>
        <family val="2"/>
        <scheme val="minor"/>
      </rPr>
      <t>PURPLE</t>
    </r>
    <r>
      <rPr>
        <sz val="14"/>
        <rFont val="Calibri"/>
        <family val="2"/>
        <scheme val="minor"/>
      </rPr>
      <t xml:space="preserve"> cells throughout  the spreadsheet tabs indicate where details of your service should be entered. </t>
    </r>
  </si>
  <si>
    <r>
      <t xml:space="preserve">Enter the data for the service this model applies to in the </t>
    </r>
    <r>
      <rPr>
        <b/>
        <sz val="11"/>
        <color theme="7" tint="-0.249977111117893"/>
        <rFont val="Calibri"/>
        <family val="2"/>
        <scheme val="minor"/>
      </rPr>
      <t>PURPLE</t>
    </r>
    <r>
      <rPr>
        <sz val="11"/>
        <rFont val="Calibri"/>
        <family val="2"/>
        <scheme val="minor"/>
      </rPr>
      <t xml:space="preserve"> cells on this tab.</t>
    </r>
  </si>
  <si>
    <t>Using activity/MBS data for the previous 12 months, enter the number of instances in column F.</t>
  </si>
  <si>
    <t>A 10% administration overhead has been included in acknowledgement of the RT workload associated with brachytherapy services.</t>
  </si>
  <si>
    <t>Superficial XRay</t>
  </si>
  <si>
    <r>
      <t xml:space="preserve">Only enter data in the </t>
    </r>
    <r>
      <rPr>
        <sz val="14"/>
        <color theme="7" tint="-0.249977111117893"/>
        <rFont val="Calibri"/>
        <family val="2"/>
        <scheme val="minor"/>
      </rPr>
      <t>PURPLE</t>
    </r>
    <r>
      <rPr>
        <sz val="14"/>
        <rFont val="Calibri"/>
        <family val="2"/>
        <scheme val="minor"/>
      </rPr>
      <t xml:space="preserve"> cells.</t>
    </r>
  </si>
  <si>
    <t>There are instructions on each tab regarding the data entry required.</t>
  </si>
  <si>
    <t>CyberKnife/GammaKnife</t>
  </si>
  <si>
    <t>Enter the number of RTs involved in each brachytherapy technique in column C</t>
  </si>
  <si>
    <t>Enter the number of RTs involved in each stereotactic technique in column C</t>
  </si>
  <si>
    <t>Enter the number of RTs involved in each SXR technique in column C</t>
  </si>
  <si>
    <t>Level 4 - SRT Planning</t>
  </si>
  <si>
    <t>Level 4 - SBRT Planning</t>
  </si>
  <si>
    <t>Level 4 - SRT Treatment</t>
  </si>
  <si>
    <t>Level 4 - SBRT Treatment</t>
  </si>
  <si>
    <t>NUMBER CT/MR SCANNERS IN YOUR SERVICE</t>
  </si>
  <si>
    <t>MR Sim</t>
  </si>
  <si>
    <t>This tab is only for activity performed in the MR Sim that is not captured on the CTMR Sim or Planning tabs</t>
  </si>
  <si>
    <t>Technique</t>
  </si>
  <si>
    <t>This tab is updated from the details entered into Tab 1. Clinical Service Details.</t>
  </si>
  <si>
    <t>Leave relief is averaged at 35 days per RT per year</t>
  </si>
  <si>
    <t>Instructions:</t>
  </si>
  <si>
    <t>MRI Pelvis</t>
  </si>
  <si>
    <t>MRI Abdomen</t>
  </si>
  <si>
    <t>MRI Spine</t>
  </si>
  <si>
    <t>MRI H&amp;N</t>
  </si>
  <si>
    <t>MRI Brain</t>
  </si>
  <si>
    <t>No. Radiographer</t>
  </si>
  <si>
    <t>Enter the number of RTs involved in each technique in column E</t>
  </si>
  <si>
    <t>If you employ them in your service, enter the number of Radiographers involved in column D</t>
  </si>
  <si>
    <t>Using activity for the previous 12 months, enter the number of instances in column G.</t>
  </si>
  <si>
    <t>Use this tab to calculate the FTE for activity that is in addition to the planning CT scan.  MR sim that is used to plan on, or is used to generate a synthetic CT to plan on, is counted in the planning FTE and should not be included here.</t>
  </si>
  <si>
    <t>FTE for the administrative tasks associated with the MR Sim is accounted for on CTMR Sim tab.</t>
  </si>
  <si>
    <t>Dosimetry - Planning Data</t>
  </si>
  <si>
    <t>Dosimetry - Planning Activity</t>
  </si>
  <si>
    <t>BT Simple dosimetry RP - Library plan</t>
  </si>
  <si>
    <t>The FTE described on each tab in the Model is not intended for rostering purposes.  It is expected that Services will use the Model to establish a TOTAL FTE and roster as per local need.</t>
  </si>
  <si>
    <t>Include MR activity in this tab if this is used to plan on instead of the planning CT.</t>
  </si>
  <si>
    <t>Simulation Activities</t>
  </si>
  <si>
    <t>FTE total</t>
  </si>
  <si>
    <t>Simulation</t>
  </si>
  <si>
    <t>Planning</t>
  </si>
  <si>
    <t>Education &amp; training</t>
  </si>
  <si>
    <t>Research &amp; Development</t>
  </si>
  <si>
    <t xml:space="preserve">Quality &amp; Safety </t>
  </si>
  <si>
    <t>Base FTE</t>
  </si>
  <si>
    <t>Training</t>
  </si>
  <si>
    <t>Total FTE</t>
  </si>
  <si>
    <t>Research</t>
  </si>
  <si>
    <t>Quality</t>
  </si>
  <si>
    <t>Stereo Standalone unit</t>
  </si>
  <si>
    <r>
      <rPr>
        <b/>
        <sz val="12"/>
        <color theme="1" tint="4.9989318521683403E-2"/>
        <rFont val="Calibri"/>
        <family val="2"/>
        <scheme val="minor"/>
      </rPr>
      <t>MR Linac</t>
    </r>
    <r>
      <rPr>
        <sz val="8"/>
        <color theme="1" tint="4.9989318521683403E-2"/>
        <rFont val="Calibri"/>
        <family val="2"/>
        <scheme val="minor"/>
      </rPr>
      <t xml:space="preserve">     https://asmirt.org/wp-content/uploads/2024/04/ASMIRT-Position-Statement-MRI-in-RT_FINAL-1.pdf</t>
    </r>
  </si>
  <si>
    <t>Standalone stereotactic units (eg CyberKnife, GammaKnife), superficial Xray (SXR), brachytherapy, and MR Sim models are provided on Tabs 6 to 9 for centres to use if this is a service they provide.</t>
  </si>
  <si>
    <t>FTE in Planning</t>
  </si>
  <si>
    <t>FTE on Treatment</t>
  </si>
  <si>
    <t>Total per linac</t>
  </si>
  <si>
    <t>Miscellaneous (patient contact)</t>
  </si>
  <si>
    <t>Number linacs</t>
  </si>
  <si>
    <t>Treatment</t>
  </si>
  <si>
    <t>Number of satellite centres</t>
  </si>
  <si>
    <t>This tab is updated using data entered in 1. Clinical Service Details</t>
  </si>
  <si>
    <t>MR Sim - for activity not included on CT/MR Sim tab</t>
  </si>
  <si>
    <t>The Standard FTE in the blue highlighted row is for linac based activity.  Use tabs 6 - 9 to calculate FTE for other modalities</t>
  </si>
  <si>
    <t>Number satellite centres</t>
  </si>
  <si>
    <t>The FTE from the CT/MR Sim, Planning and Treatment tabs are automatically pulled into this tab into the pink shaded cells.</t>
  </si>
  <si>
    <t>Data entered into Tab 1. Clinical Service Details are utilised in this tab</t>
  </si>
  <si>
    <t>Standard FTE with Leave relief</t>
  </si>
  <si>
    <r>
      <t xml:space="preserve">Standard </t>
    </r>
    <r>
      <rPr>
        <b/>
        <sz val="12"/>
        <color rgb="FF000000"/>
        <rFont val="Calibri"/>
        <family val="2"/>
      </rPr>
      <t>RT shift length</t>
    </r>
    <r>
      <rPr>
        <sz val="12"/>
        <color rgb="FF000000"/>
        <rFont val="Calibri"/>
        <family val="2"/>
      </rPr>
      <t xml:space="preserve"> in hours (minus paid break)</t>
    </r>
  </si>
  <si>
    <t>RT Hrs/day</t>
  </si>
  <si>
    <t>Total RT Hrs per day</t>
  </si>
  <si>
    <t>Total RT Hrs/y</t>
  </si>
  <si>
    <t xml:space="preserve">Total RT Hrs/y </t>
  </si>
  <si>
    <t>Total sim activity RT Hrs per day</t>
  </si>
  <si>
    <t>Ave Contouring Time (Mins)</t>
  </si>
  <si>
    <t>Total Hrs</t>
  </si>
  <si>
    <t>Daily Average Hrs per Activity per Linac</t>
  </si>
  <si>
    <t>Ave time (mins)</t>
  </si>
  <si>
    <t>Total RT Hrs</t>
  </si>
  <si>
    <t>RT Mins/ activity</t>
  </si>
  <si>
    <t>Total hrs/y</t>
  </si>
  <si>
    <t>Ave Mins</t>
  </si>
  <si>
    <t>Number of days per fortnight RT works</t>
  </si>
  <si>
    <t>Ave Mins to Plan</t>
  </si>
  <si>
    <t>Ave Daily Mins per Activity</t>
  </si>
  <si>
    <t>Total linac admin hrs per day</t>
  </si>
  <si>
    <t>Treatment Delivery (2 x RT Hrs/day)</t>
  </si>
  <si>
    <t>TOTAL RT Hrs /day</t>
  </si>
  <si>
    <t>Total Planning Hrs/day</t>
  </si>
  <si>
    <t>Total Admin Hrs/Linac</t>
  </si>
  <si>
    <t>Total Admin Hrs/day for all Linacs in service</t>
  </si>
  <si>
    <t>The Radiation Therapy Staffing Model is designed to be flexible as it is understood that Australian Radiation Therapy services vary from state to state, and between public and private providers. Enter your service information into Tab 1. Clinical Service Details</t>
  </si>
  <si>
    <t>Ave Mins to Treat</t>
  </si>
  <si>
    <t>Treatment Delivery Data</t>
  </si>
  <si>
    <t>Total Treatments Per Year</t>
  </si>
  <si>
    <t>L1.1 Simple Single Field Treatment</t>
  </si>
  <si>
    <t>L1.2 Simple Treatment With Image Verif</t>
  </si>
  <si>
    <t>L2.1 3D Treatment No Motion Management</t>
  </si>
  <si>
    <t>L2.2 3D Treatment With Motion Management</t>
  </si>
  <si>
    <t>L3.1 Standard IMRT Treatment</t>
  </si>
  <si>
    <t>L3.2 Complex IMRT Treatment</t>
  </si>
  <si>
    <t>L4 Intracranial SRS Treatment</t>
  </si>
  <si>
    <t>L4 Extracranial SBRT Treatment</t>
  </si>
  <si>
    <t>L5 GA Assisted Treatment</t>
  </si>
  <si>
    <t>L5 Specialised Treatment</t>
  </si>
  <si>
    <r>
      <t xml:space="preserve">Enter the data for the service this model applies to in the </t>
    </r>
    <r>
      <rPr>
        <b/>
        <sz val="12"/>
        <color theme="7" tint="-0.249977111117893"/>
        <rFont val="Arial"/>
        <family val="2"/>
      </rPr>
      <t>PURPLE</t>
    </r>
    <r>
      <rPr>
        <sz val="12"/>
        <rFont val="Arial"/>
        <family val="2"/>
      </rPr>
      <t xml:space="preserve"> </t>
    </r>
    <r>
      <rPr>
        <sz val="12"/>
        <rFont val="Calibri"/>
        <family val="2"/>
        <scheme val="minor"/>
      </rPr>
      <t>cells on this tab</t>
    </r>
    <r>
      <rPr>
        <sz val="12"/>
        <rFont val="Arial"/>
        <family val="2"/>
      </rPr>
      <t>.</t>
    </r>
  </si>
  <si>
    <r>
      <t xml:space="preserve">If RTs at your centre are qualified to deliver IV contrast please enter the mins/day this task takes in the </t>
    </r>
    <r>
      <rPr>
        <b/>
        <sz val="12"/>
        <color rgb="FF00B0F0"/>
        <rFont val="Arial"/>
        <family val="2"/>
      </rPr>
      <t>BLUE</t>
    </r>
    <r>
      <rPr>
        <sz val="12"/>
        <rFont val="Arial"/>
        <family val="2"/>
      </rPr>
      <t xml:space="preserve"> </t>
    </r>
    <r>
      <rPr>
        <sz val="12"/>
        <rFont val="Calibri"/>
        <family val="2"/>
        <scheme val="minor"/>
      </rPr>
      <t>cells below</t>
    </r>
  </si>
  <si>
    <t>Ave Scan Time (2 RTs) (Mins)</t>
  </si>
  <si>
    <t>Ave daily RT Scan and Contouring Hrs</t>
  </si>
  <si>
    <r>
      <t xml:space="preserve">Enter the data for the service this model applies to in the </t>
    </r>
    <r>
      <rPr>
        <b/>
        <sz val="12"/>
        <color theme="7" tint="-0.249977111117893"/>
        <rFont val="Arial"/>
        <family val="2"/>
      </rPr>
      <t>PURPLE</t>
    </r>
    <r>
      <rPr>
        <sz val="12"/>
        <rFont val="Arial"/>
        <family val="2"/>
      </rPr>
      <t xml:space="preserve"> </t>
    </r>
    <r>
      <rPr>
        <sz val="12"/>
        <rFont val="Calibri"/>
        <family val="2"/>
        <scheme val="minor"/>
      </rPr>
      <t>cells on this tab.</t>
    </r>
  </si>
  <si>
    <r>
      <t xml:space="preserve">Enter the data for the service this model applies to in the </t>
    </r>
    <r>
      <rPr>
        <b/>
        <sz val="12"/>
        <color theme="7" tint="-0.249977111117893"/>
        <rFont val="Calibri"/>
        <family val="2"/>
        <scheme val="minor"/>
      </rPr>
      <t>PURPLE</t>
    </r>
    <r>
      <rPr>
        <sz val="12"/>
        <rFont val="Calibri"/>
        <family val="2"/>
        <scheme val="minor"/>
      </rPr>
      <t xml:space="preserve"> cells on this tab.</t>
    </r>
  </si>
  <si>
    <t>CT Simulation and Contouring data</t>
  </si>
  <si>
    <t>Daily Ave Hrs per Activity per Linac</t>
  </si>
  <si>
    <t xml:space="preserve">Simulation, Planning, and Treatment activity for your service will need to be entered into Tab 2. CTMR Sim, Tab 3. Planning, and Tab 4. Linac Treatment. It is recommended to enter actual activity (Medicare Benefit Schedule or Activity Based Funding) data from the local Oncology Information System utilised at your centre. </t>
  </si>
  <si>
    <t>Total Hrs/y</t>
  </si>
  <si>
    <t>Linac length of day Factor</t>
  </si>
  <si>
    <t>Total Per Year</t>
  </si>
  <si>
    <t>Total</t>
  </si>
  <si>
    <t>Total Plans Per Year</t>
  </si>
  <si>
    <t>Total Scan Time (hrs)</t>
  </si>
  <si>
    <t>Length of Day Factor</t>
  </si>
  <si>
    <t>FTE total including length of day</t>
  </si>
  <si>
    <t>FTE  on Treatment including Length of Day</t>
  </si>
  <si>
    <t>A "Length of Day" factor is calculated to identify the daily hours the linac(s) needs to operate based on the activity entered for your centre.  This will account for differences in the linac length of day versus RT working day and that most RTs are employed to work a full day shift and not just part of one.</t>
  </si>
  <si>
    <t>A "Length of Day" factor is calculated to identify the daily hours the CT/MR sim needs to operate based on the activity entered for your centre.  This will account for differences in the CT/MR length of day versus RT working day and reflects that most RTs are employed to work a full day shift and not just part of one.</t>
  </si>
  <si>
    <t>Standard FTE with leave relief and length of day</t>
  </si>
  <si>
    <t>Total FTE for all modalities</t>
  </si>
  <si>
    <t>Length of day has been factored into the tabs for CT/MR and Linac Treatment as one activity is performed at a time on each of these.  Using the total activity and hence total time requirement, the length of day the equipment needs to operate has been calculated.  Where the equipment length of day exceeds the RT work day a factor is applied to the Total FTE to account for the fact that most RTs are employed for a full shift each day and not just part of one.</t>
  </si>
  <si>
    <t>Services should amend the activity times on each tab if they vary greatly from the average described, or if it is not applicable to the service. (You will need to save your own version)</t>
  </si>
  <si>
    <t>Standard FTE</t>
  </si>
  <si>
    <t>SXR</t>
  </si>
  <si>
    <t>Stereo standalone unit</t>
  </si>
  <si>
    <t>**Enter the number of CT/MR scanners in your service in cell C25</t>
  </si>
  <si>
    <t>Total number of linacs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</si>
</sst>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0"/>
      <name val="Arial"/>
    </font>
    <font>
      <sz val="11"/>
      <color theme="1"/>
      <name val="Calibri"/>
      <family val="2"/>
      <scheme val="minor"/>
    </font>
    <font>
      <b/>
      <sz val="10"/>
      <name val="Arial"/>
      <family val="2"/>
    </font>
    <font>
      <sz val="8"/>
      <name val="Arial"/>
      <family val="2"/>
    </font>
    <font>
      <sz val="10"/>
      <name val="Arial"/>
      <family val="2"/>
    </font>
    <font>
      <sz val="11"/>
      <color rgb="FF9C5700"/>
      <name val="Calibri"/>
      <family val="2"/>
      <scheme val="minor"/>
    </font>
    <font>
      <sz val="12"/>
      <color rgb="FF000000"/>
      <name val="Calibri"/>
      <family val="2"/>
    </font>
    <font>
      <b/>
      <sz val="12"/>
      <name val="Calibri"/>
      <family val="2"/>
    </font>
    <font>
      <sz val="12"/>
      <name val="Calibri"/>
      <family val="2"/>
    </font>
    <font>
      <sz val="11"/>
      <name val="Calibri"/>
      <family val="2"/>
      <scheme val="minor"/>
    </font>
    <font>
      <b/>
      <sz val="12"/>
      <color rgb="FF000000"/>
      <name val="Calibri"/>
      <family val="2"/>
    </font>
    <font>
      <b/>
      <sz val="12"/>
      <name val="Arial"/>
      <family val="2"/>
    </font>
    <font>
      <sz val="14"/>
      <name val="Arial"/>
      <family val="2"/>
    </font>
    <font>
      <sz val="12"/>
      <color theme="0"/>
      <name val="Calibri"/>
      <family val="2"/>
    </font>
    <font>
      <b/>
      <sz val="12"/>
      <color theme="0"/>
      <name val="Calibri"/>
      <family val="2"/>
    </font>
    <font>
      <b/>
      <sz val="14"/>
      <name val="Calibri"/>
      <family val="2"/>
    </font>
    <font>
      <sz val="16"/>
      <color theme="0"/>
      <name val="Calibri"/>
      <family val="2"/>
    </font>
    <font>
      <b/>
      <sz val="16"/>
      <color theme="0"/>
      <name val="Calibri"/>
      <family val="2"/>
    </font>
    <font>
      <b/>
      <sz val="14"/>
      <color rgb="FF000000"/>
      <name val="Calibri"/>
      <family val="2"/>
    </font>
    <font>
      <b/>
      <sz val="14"/>
      <name val="Calibri"/>
      <family val="2"/>
      <scheme val="minor"/>
    </font>
    <font>
      <sz val="14"/>
      <name val="Calibri"/>
      <family val="2"/>
      <scheme val="minor"/>
    </font>
    <font>
      <sz val="10"/>
      <name val="Calibri"/>
      <family val="2"/>
      <scheme val="minor"/>
    </font>
    <font>
      <b/>
      <sz val="12"/>
      <name val="Calibri"/>
      <family val="2"/>
      <scheme val="minor"/>
    </font>
    <font>
      <sz val="12"/>
      <name val="Calibri"/>
      <family val="2"/>
      <scheme val="minor"/>
    </font>
    <font>
      <sz val="12"/>
      <color rgb="FF000000"/>
      <name val="Calibri"/>
      <family val="2"/>
      <scheme val="minor"/>
    </font>
    <font>
      <sz val="14"/>
      <color theme="0"/>
      <name val="Calibri"/>
      <family val="2"/>
    </font>
    <font>
      <b/>
      <sz val="14"/>
      <color theme="0"/>
      <name val="Calibri"/>
      <family val="2"/>
    </font>
    <font>
      <sz val="13"/>
      <color rgb="FFFF0000"/>
      <name val="Calibri"/>
      <family val="2"/>
      <scheme val="minor"/>
    </font>
    <font>
      <sz val="10"/>
      <name val="Arial"/>
      <family val="2"/>
    </font>
    <font>
      <b/>
      <sz val="8"/>
      <name val="Arial"/>
      <family val="2"/>
    </font>
    <font>
      <b/>
      <strike/>
      <sz val="12"/>
      <name val="Calibri"/>
      <family val="2"/>
    </font>
    <font>
      <b/>
      <sz val="11"/>
      <color theme="7" tint="-0.249977111117893"/>
      <name val="Calibri"/>
      <family val="2"/>
      <scheme val="minor"/>
    </font>
    <font>
      <sz val="14"/>
      <color theme="7" tint="-0.249977111117893"/>
      <name val="Calibri"/>
      <family val="2"/>
      <scheme val="minor"/>
    </font>
    <font>
      <sz val="11"/>
      <color rgb="FF00B050"/>
      <name val="Calibri"/>
      <family val="2"/>
      <scheme val="minor"/>
    </font>
    <font>
      <sz val="10"/>
      <color theme="0"/>
      <name val="Arial"/>
      <family val="2"/>
    </font>
    <font>
      <sz val="11"/>
      <name val="Arial"/>
      <family val="2"/>
    </font>
    <font>
      <b/>
      <sz val="13"/>
      <color theme="1" tint="4.9989318521683403E-2"/>
      <name val="Calibri"/>
      <family val="2"/>
      <scheme val="minor"/>
    </font>
    <font>
      <sz val="8"/>
      <color theme="1" tint="4.9989318521683403E-2"/>
      <name val="Calibri"/>
      <family val="2"/>
      <scheme val="minor"/>
    </font>
    <font>
      <b/>
      <sz val="12"/>
      <color theme="1" tint="4.9989318521683403E-2"/>
      <name val="Calibri"/>
      <family val="2"/>
      <scheme val="minor"/>
    </font>
    <font>
      <b/>
      <sz val="12"/>
      <color rgb="FF000000"/>
      <name val="Calibri"/>
      <family val="2"/>
      <scheme val="minor"/>
    </font>
    <font>
      <sz val="12"/>
      <name val="Arial"/>
      <family val="2"/>
    </font>
    <font>
      <b/>
      <sz val="12"/>
      <color theme="7" tint="-0.249977111117893"/>
      <name val="Arial"/>
      <family val="2"/>
    </font>
    <font>
      <b/>
      <sz val="12"/>
      <color rgb="FF00B0F0"/>
      <name val="Arial"/>
      <family val="2"/>
    </font>
    <font>
      <b/>
      <sz val="14"/>
      <color theme="1" tint="4.9989318521683403E-2"/>
      <name val="Calibri"/>
      <family val="2"/>
      <scheme val="minor"/>
    </font>
    <font>
      <b/>
      <sz val="12"/>
      <color theme="7" tint="-0.249977111117893"/>
      <name val="Calibri"/>
      <family val="2"/>
      <scheme val="minor"/>
    </font>
    <font>
      <b/>
      <sz val="12"/>
      <color theme="1"/>
      <name val="Calibri"/>
      <family val="2"/>
      <scheme val="minor"/>
    </font>
    <font>
      <b/>
      <sz val="18"/>
      <color theme="0"/>
      <name val="Calibri"/>
      <family val="2"/>
      <scheme val="minor"/>
    </font>
    <font>
      <sz val="14"/>
      <color theme="0"/>
      <name val="Calibri"/>
      <family val="2"/>
      <scheme val="minor"/>
    </font>
    <font>
      <sz val="10"/>
      <color theme="0"/>
      <name val="Calibri"/>
      <family val="2"/>
      <scheme val="minor"/>
    </font>
    <font>
      <b/>
      <i/>
      <sz val="12"/>
      <name val="Calibri"/>
      <family val="2"/>
      <scheme val="minor"/>
    </font>
  </fonts>
  <fills count="14">
    <fill>
      <patternFill patternType="none"/>
    </fill>
    <fill>
      <patternFill patternType="gray125"/>
    </fill>
    <fill>
      <patternFill patternType="solid">
        <fgColor theme="5" tint="0.59999389629810485"/>
        <bgColor indexed="64"/>
      </patternFill>
    </fill>
    <fill>
      <patternFill patternType="solid">
        <fgColor rgb="FFFFEB9C"/>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0"/>
        <bgColor indexed="64"/>
      </patternFill>
    </fill>
    <fill>
      <patternFill patternType="solid">
        <fgColor rgb="FF00B0F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1" tint="0.499984740745262"/>
        <bgColor indexed="64"/>
      </patternFill>
    </fill>
  </fills>
  <borders count="43">
    <border>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auto="1"/>
      </left>
      <right/>
      <top/>
      <bottom/>
      <diagonal/>
    </border>
    <border>
      <left style="medium">
        <color auto="1"/>
      </left>
      <right/>
      <top/>
      <bottom style="medium">
        <color auto="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right style="medium">
        <color indexed="64"/>
      </right>
      <top style="medium">
        <color auto="1"/>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style="medium">
        <color auto="1"/>
      </top>
      <bottom style="medium">
        <color indexed="64"/>
      </bottom>
      <diagonal/>
    </border>
    <border>
      <left/>
      <right/>
      <top style="medium">
        <color auto="1"/>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s>
  <cellStyleXfs count="6">
    <xf numFmtId="0" fontId="0" fillId="0" borderId="0"/>
    <xf numFmtId="0" fontId="5" fillId="3" borderId="0" applyNumberFormat="0" applyBorder="0" applyAlignment="0" applyProtection="0"/>
    <xf numFmtId="0" fontId="4" fillId="0" borderId="0"/>
    <xf numFmtId="0" fontId="1" fillId="0" borderId="0"/>
    <xf numFmtId="0" fontId="1" fillId="0" borderId="0"/>
    <xf numFmtId="9" fontId="28" fillId="0" borderId="0" applyFont="0" applyFill="0" applyBorder="0" applyAlignment="0" applyProtection="0"/>
  </cellStyleXfs>
  <cellXfs count="323">
    <xf numFmtId="0" fontId="0" fillId="0" borderId="0" xfId="0"/>
    <xf numFmtId="0" fontId="0" fillId="0" borderId="0" xfId="0" applyProtection="1">
      <protection locked="0"/>
    </xf>
    <xf numFmtId="0" fontId="2" fillId="0" borderId="0" xfId="0" applyFon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2" xfId="0" applyBorder="1" applyAlignment="1">
      <alignment vertical="top" wrapText="1"/>
    </xf>
    <xf numFmtId="0" fontId="2" fillId="0" borderId="0" xfId="0" applyFont="1" applyAlignment="1">
      <alignment horizontal="center" vertical="top" wrapText="1"/>
    </xf>
    <xf numFmtId="0" fontId="0" fillId="0" borderId="0" xfId="0"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6" fillId="0" borderId="5" xfId="0" applyFont="1" applyBorder="1" applyAlignment="1">
      <alignment vertical="center" wrapText="1"/>
    </xf>
    <xf numFmtId="0" fontId="9" fillId="0" borderId="5" xfId="1" applyFont="1" applyFill="1" applyBorder="1" applyAlignment="1">
      <alignment vertical="center" wrapText="1"/>
    </xf>
    <xf numFmtId="0" fontId="8" fillId="0" borderId="5" xfId="0" applyFont="1" applyBorder="1" applyAlignment="1">
      <alignment vertical="center" wrapText="1"/>
    </xf>
    <xf numFmtId="0" fontId="6" fillId="0" borderId="9" xfId="0" applyFont="1" applyBorder="1" applyAlignment="1">
      <alignment vertical="center" wrapText="1"/>
    </xf>
    <xf numFmtId="0" fontId="0" fillId="4" borderId="0" xfId="0" applyFill="1"/>
    <xf numFmtId="0" fontId="0" fillId="6" borderId="0" xfId="0" applyFill="1"/>
    <xf numFmtId="0" fontId="13" fillId="6" borderId="0" xfId="0" applyFont="1" applyFill="1" applyAlignment="1">
      <alignment vertical="center" wrapText="1"/>
    </xf>
    <xf numFmtId="0" fontId="0" fillId="0" borderId="0" xfId="0" applyAlignment="1">
      <alignment vertical="center"/>
    </xf>
    <xf numFmtId="0" fontId="15" fillId="0" borderId="4" xfId="0" applyFont="1" applyBorder="1" applyAlignment="1">
      <alignment horizontal="left" vertical="center" wrapText="1"/>
    </xf>
    <xf numFmtId="0" fontId="12" fillId="0" borderId="0" xfId="0" applyFont="1"/>
    <xf numFmtId="0" fontId="0" fillId="4" borderId="0" xfId="0" applyFill="1" applyAlignment="1">
      <alignment vertical="center"/>
    </xf>
    <xf numFmtId="0" fontId="0" fillId="0" borderId="0" xfId="0" applyAlignment="1" applyProtection="1">
      <alignment vertical="center"/>
      <protection locked="0"/>
    </xf>
    <xf numFmtId="0" fontId="18" fillId="0" borderId="5" xfId="0" applyFont="1" applyBorder="1" applyAlignment="1">
      <alignment vertical="center" wrapText="1"/>
    </xf>
    <xf numFmtId="0" fontId="20" fillId="4" borderId="0" xfId="0" applyFont="1" applyFill="1"/>
    <xf numFmtId="0" fontId="21" fillId="4" borderId="0" xfId="0" applyFont="1" applyFill="1"/>
    <xf numFmtId="0" fontId="20" fillId="4" borderId="0" xfId="0" applyFont="1" applyFill="1" applyAlignment="1">
      <alignment vertical="center"/>
    </xf>
    <xf numFmtId="0" fontId="21" fillId="4" borderId="0" xfId="0" applyFont="1" applyFill="1" applyAlignment="1">
      <alignment vertical="center"/>
    </xf>
    <xf numFmtId="0" fontId="9" fillId="4" borderId="0" xfId="0" applyFont="1" applyFill="1"/>
    <xf numFmtId="0" fontId="4" fillId="4" borderId="0" xfId="0" applyFont="1" applyFill="1"/>
    <xf numFmtId="0" fontId="0" fillId="6" borderId="0" xfId="0" applyFill="1" applyAlignment="1">
      <alignment vertical="center"/>
    </xf>
    <xf numFmtId="0" fontId="9" fillId="0" borderId="0" xfId="0" applyFont="1" applyProtection="1">
      <protection locked="0"/>
    </xf>
    <xf numFmtId="0" fontId="22" fillId="0" borderId="9" xfId="0" applyFont="1" applyBorder="1" applyProtection="1">
      <protection locked="0"/>
    </xf>
    <xf numFmtId="0" fontId="25" fillId="6" borderId="0" xfId="0" applyFont="1" applyFill="1" applyAlignment="1">
      <alignment vertical="center" wrapText="1"/>
    </xf>
    <xf numFmtId="0" fontId="12" fillId="6" borderId="0" xfId="0" applyFont="1" applyFill="1"/>
    <xf numFmtId="1" fontId="0" fillId="4" borderId="0" xfId="0" applyNumberFormat="1" applyFill="1"/>
    <xf numFmtId="0" fontId="8" fillId="8" borderId="5" xfId="0" applyFont="1" applyFill="1" applyBorder="1" applyAlignment="1">
      <alignment vertical="center" wrapText="1"/>
    </xf>
    <xf numFmtId="0" fontId="9" fillId="4" borderId="0" xfId="0" applyFont="1" applyFill="1" applyProtection="1">
      <protection locked="0"/>
    </xf>
    <xf numFmtId="0" fontId="0" fillId="4" borderId="0" xfId="0" applyFill="1" applyProtection="1">
      <protection locked="0"/>
    </xf>
    <xf numFmtId="0" fontId="22" fillId="4" borderId="9" xfId="0" applyFont="1" applyFill="1" applyBorder="1" applyAlignment="1" applyProtection="1">
      <alignment horizontal="right"/>
      <protection locked="0"/>
    </xf>
    <xf numFmtId="0" fontId="2" fillId="4" borderId="0" xfId="0" applyFont="1" applyFill="1" applyAlignment="1">
      <alignment horizontal="center" vertical="top" wrapText="1"/>
    </xf>
    <xf numFmtId="1" fontId="2" fillId="4" borderId="0" xfId="0" applyNumberFormat="1" applyFont="1" applyFill="1" applyAlignment="1">
      <alignment horizontal="center"/>
    </xf>
    <xf numFmtId="0" fontId="2" fillId="0" borderId="0" xfId="0" applyFont="1"/>
    <xf numFmtId="0" fontId="4" fillId="0" borderId="0" xfId="0" applyFont="1"/>
    <xf numFmtId="0" fontId="6" fillId="4" borderId="0" xfId="0" applyFont="1" applyFill="1" applyAlignment="1">
      <alignment vertical="center" wrapText="1"/>
    </xf>
    <xf numFmtId="1" fontId="6" fillId="4" borderId="0" xfId="0" applyNumberFormat="1" applyFont="1" applyFill="1" applyAlignment="1">
      <alignment vertical="center" wrapText="1"/>
    </xf>
    <xf numFmtId="0" fontId="30" fillId="4" borderId="0" xfId="0" applyFont="1" applyFill="1" applyAlignment="1">
      <alignment horizontal="right" vertical="center" wrapText="1"/>
    </xf>
    <xf numFmtId="0" fontId="15" fillId="11" borderId="5" xfId="0" applyFont="1" applyFill="1" applyBorder="1" applyAlignment="1">
      <alignment vertical="center" wrapText="1"/>
    </xf>
    <xf numFmtId="0" fontId="2" fillId="0" borderId="0" xfId="0" applyFont="1" applyAlignment="1" applyProtection="1">
      <alignment horizontal="center" vertical="top" wrapText="1"/>
      <protection locked="0"/>
    </xf>
    <xf numFmtId="1" fontId="2" fillId="0" borderId="0" xfId="0" applyNumberFormat="1" applyFont="1" applyAlignment="1">
      <alignment horizontal="center"/>
    </xf>
    <xf numFmtId="0" fontId="19" fillId="5" borderId="18" xfId="0" applyFont="1" applyFill="1" applyBorder="1" applyAlignment="1">
      <alignment vertical="center"/>
    </xf>
    <xf numFmtId="0" fontId="0" fillId="5" borderId="19" xfId="0" applyFill="1" applyBorder="1"/>
    <xf numFmtId="0" fontId="2" fillId="4" borderId="0" xfId="0" applyFont="1" applyFill="1" applyAlignment="1">
      <alignment horizontal="right"/>
    </xf>
    <xf numFmtId="0" fontId="34" fillId="6" borderId="0" xfId="0" applyFont="1" applyFill="1"/>
    <xf numFmtId="164" fontId="0" fillId="4" borderId="0" xfId="0" applyNumberFormat="1" applyFill="1"/>
    <xf numFmtId="2" fontId="29" fillId="4" borderId="0" xfId="0" applyNumberFormat="1" applyFont="1" applyFill="1" applyProtection="1">
      <protection hidden="1"/>
    </xf>
    <xf numFmtId="0" fontId="29" fillId="4" borderId="0" xfId="0" applyFont="1" applyFill="1" applyProtection="1">
      <protection locked="0"/>
    </xf>
    <xf numFmtId="0" fontId="34" fillId="6" borderId="0" xfId="0" applyFont="1" applyFill="1" applyProtection="1">
      <protection locked="0"/>
    </xf>
    <xf numFmtId="0" fontId="35" fillId="4" borderId="0" xfId="0" applyFont="1" applyFill="1" applyProtection="1">
      <protection locked="0"/>
    </xf>
    <xf numFmtId="0" fontId="0" fillId="4" borderId="0" xfId="0" applyFill="1" applyAlignment="1" applyProtection="1">
      <alignment vertical="center"/>
      <protection locked="0"/>
    </xf>
    <xf numFmtId="2" fontId="23" fillId="4" borderId="0" xfId="0" applyNumberFormat="1" applyFont="1" applyFill="1" applyProtection="1">
      <protection locked="0"/>
    </xf>
    <xf numFmtId="2" fontId="23" fillId="4" borderId="0" xfId="0" applyNumberFormat="1" applyFont="1" applyFill="1" applyProtection="1">
      <protection hidden="1"/>
    </xf>
    <xf numFmtId="2" fontId="23" fillId="4" borderId="0" xfId="0" applyNumberFormat="1" applyFont="1" applyFill="1"/>
    <xf numFmtId="2" fontId="22" fillId="4" borderId="0" xfId="0" applyNumberFormat="1" applyFont="1" applyFill="1" applyProtection="1">
      <protection hidden="1"/>
    </xf>
    <xf numFmtId="0" fontId="15" fillId="4" borderId="0" xfId="0" applyFont="1" applyFill="1" applyAlignment="1">
      <alignment vertical="center" wrapText="1"/>
    </xf>
    <xf numFmtId="0" fontId="20" fillId="4" borderId="0" xfId="0" applyFont="1" applyFill="1" applyAlignment="1">
      <alignment vertical="center" wrapText="1"/>
    </xf>
    <xf numFmtId="0" fontId="21" fillId="4" borderId="0" xfId="0" applyFont="1" applyFill="1" applyAlignment="1">
      <alignment vertical="center" wrapText="1"/>
    </xf>
    <xf numFmtId="2" fontId="22" fillId="4" borderId="0" xfId="0" applyNumberFormat="1" applyFont="1" applyFill="1"/>
    <xf numFmtId="0" fontId="22" fillId="4" borderId="0" xfId="0" applyFont="1" applyFill="1" applyAlignment="1" applyProtection="1">
      <alignment horizontal="center"/>
      <protection locked="0"/>
    </xf>
    <xf numFmtId="2" fontId="36" fillId="4" borderId="0" xfId="0" applyNumberFormat="1" applyFont="1" applyFill="1" applyAlignment="1">
      <alignment horizontal="center"/>
    </xf>
    <xf numFmtId="0" fontId="37" fillId="0" borderId="9" xfId="0" applyFont="1" applyBorder="1" applyProtection="1">
      <protection locked="0"/>
    </xf>
    <xf numFmtId="0" fontId="20" fillId="0" borderId="0" xfId="0" applyFont="1" applyProtection="1">
      <protection locked="0"/>
    </xf>
    <xf numFmtId="0" fontId="33" fillId="0" borderId="0" xfId="0" applyFont="1" applyProtection="1">
      <protection locked="0"/>
    </xf>
    <xf numFmtId="0" fontId="15" fillId="0" borderId="0" xfId="0" applyFont="1" applyAlignment="1">
      <alignment vertical="center" wrapText="1"/>
    </xf>
    <xf numFmtId="0" fontId="22" fillId="0" borderId="0" xfId="0" applyFont="1" applyProtection="1">
      <protection locked="0"/>
    </xf>
    <xf numFmtId="2" fontId="23" fillId="0" borderId="0" xfId="0" applyNumberFormat="1" applyFont="1" applyProtection="1">
      <protection locked="0"/>
    </xf>
    <xf numFmtId="2" fontId="23" fillId="0" borderId="0" xfId="0" applyNumberFormat="1" applyFont="1" applyProtection="1">
      <protection hidden="1"/>
    </xf>
    <xf numFmtId="2" fontId="23" fillId="0" borderId="0" xfId="0" applyNumberFormat="1" applyFont="1"/>
    <xf numFmtId="2" fontId="22" fillId="0" borderId="0" xfId="0" applyNumberFormat="1" applyFont="1" applyProtection="1">
      <protection hidden="1"/>
    </xf>
    <xf numFmtId="0" fontId="9" fillId="0" borderId="0" xfId="0" applyFont="1" applyAlignment="1" applyProtection="1">
      <alignment wrapText="1"/>
      <protection locked="0"/>
    </xf>
    <xf numFmtId="0" fontId="6" fillId="0" borderId="10" xfId="0" applyFont="1" applyBorder="1" applyAlignment="1">
      <alignment vertical="center" wrapText="1"/>
    </xf>
    <xf numFmtId="0" fontId="2" fillId="9" borderId="7" xfId="0" applyFont="1" applyFill="1" applyBorder="1" applyAlignment="1">
      <alignment horizontal="center" vertical="center"/>
    </xf>
    <xf numFmtId="0" fontId="2" fillId="9" borderId="6" xfId="0" applyFont="1" applyFill="1" applyBorder="1" applyAlignment="1">
      <alignment horizontal="center" vertical="center"/>
    </xf>
    <xf numFmtId="0" fontId="22" fillId="4" borderId="7" xfId="0" applyFont="1" applyFill="1" applyBorder="1" applyAlignment="1">
      <alignment horizontal="center"/>
    </xf>
    <xf numFmtId="0" fontId="22" fillId="7" borderId="21" xfId="0" applyFont="1" applyFill="1" applyBorder="1" applyAlignment="1" applyProtection="1">
      <alignment horizontal="right"/>
      <protection locked="0"/>
    </xf>
    <xf numFmtId="0" fontId="2" fillId="0" borderId="0" xfId="0" applyFont="1" applyAlignment="1">
      <alignment horizontal="center" vertical="center"/>
    </xf>
    <xf numFmtId="2" fontId="2" fillId="4" borderId="0" xfId="0" applyNumberFormat="1" applyFont="1" applyFill="1" applyAlignment="1">
      <alignment horizontal="center"/>
    </xf>
    <xf numFmtId="0" fontId="27" fillId="4" borderId="0" xfId="0" applyFont="1" applyFill="1" applyProtection="1">
      <protection locked="0"/>
    </xf>
    <xf numFmtId="0" fontId="19" fillId="4" borderId="0" xfId="0" applyFont="1" applyFill="1" applyAlignment="1" applyProtection="1">
      <alignment horizontal="center"/>
      <protection locked="0"/>
    </xf>
    <xf numFmtId="0" fontId="9" fillId="0" borderId="7" xfId="0" applyFont="1" applyBorder="1" applyProtection="1">
      <protection locked="0"/>
    </xf>
    <xf numFmtId="0" fontId="22" fillId="4" borderId="18" xfId="0" applyFont="1" applyFill="1" applyBorder="1" applyAlignment="1" applyProtection="1">
      <alignment horizontal="right"/>
      <protection locked="0"/>
    </xf>
    <xf numFmtId="0" fontId="22" fillId="4" borderId="19" xfId="0" applyFont="1" applyFill="1" applyBorder="1" applyAlignment="1">
      <alignment horizontal="center"/>
    </xf>
    <xf numFmtId="0" fontId="15" fillId="0" borderId="4" xfId="0" applyFont="1" applyBorder="1" applyAlignment="1">
      <alignment horizontal="right" vertical="center" wrapText="1"/>
    </xf>
    <xf numFmtId="0" fontId="39" fillId="0" borderId="23" xfId="0" applyFont="1" applyBorder="1" applyAlignment="1">
      <alignment horizontal="center" vertical="center" wrapText="1"/>
    </xf>
    <xf numFmtId="0" fontId="39" fillId="0" borderId="24" xfId="0" applyFont="1" applyBorder="1" applyAlignment="1">
      <alignment horizontal="center" vertical="center" wrapText="1"/>
    </xf>
    <xf numFmtId="0" fontId="39" fillId="0" borderId="25" xfId="0" applyFont="1" applyBorder="1" applyAlignment="1">
      <alignment horizontal="center" vertical="center" wrapText="1"/>
    </xf>
    <xf numFmtId="0" fontId="39" fillId="0" borderId="26" xfId="0" applyFont="1" applyBorder="1" applyAlignment="1">
      <alignment horizontal="center" vertical="center" wrapText="1"/>
    </xf>
    <xf numFmtId="0" fontId="24" fillId="0" borderId="27" xfId="0" applyFont="1" applyBorder="1" applyAlignment="1">
      <alignment horizontal="center" vertical="center"/>
    </xf>
    <xf numFmtId="0" fontId="24" fillId="0" borderId="8" xfId="0" applyFont="1" applyBorder="1" applyAlignment="1">
      <alignment vertical="center"/>
    </xf>
    <xf numFmtId="0" fontId="24" fillId="9" borderId="8" xfId="0" applyFont="1" applyFill="1" applyBorder="1" applyAlignment="1">
      <alignment horizontal="center" vertical="center"/>
    </xf>
    <xf numFmtId="0" fontId="22" fillId="0" borderId="8" xfId="0" applyFont="1" applyBorder="1" applyAlignment="1" applyProtection="1">
      <alignment horizontal="center" vertical="center"/>
      <protection locked="0"/>
    </xf>
    <xf numFmtId="0" fontId="22" fillId="0" borderId="22" xfId="0" applyFont="1" applyBorder="1" applyAlignment="1" applyProtection="1">
      <alignment horizontal="center" vertical="center"/>
      <protection locked="0"/>
    </xf>
    <xf numFmtId="1" fontId="22" fillId="0" borderId="8" xfId="0" applyNumberFormat="1" applyFont="1" applyBorder="1" applyAlignment="1" applyProtection="1">
      <alignment horizontal="center" vertical="center"/>
      <protection locked="0"/>
    </xf>
    <xf numFmtId="1" fontId="22" fillId="0" borderId="22" xfId="0" applyNumberFormat="1" applyFont="1" applyBorder="1" applyAlignment="1" applyProtection="1">
      <alignment horizontal="center" vertical="center"/>
      <protection locked="0"/>
    </xf>
    <xf numFmtId="0" fontId="24" fillId="0" borderId="28" xfId="0" applyFont="1" applyBorder="1" applyAlignment="1">
      <alignment horizontal="center" vertical="center"/>
    </xf>
    <xf numFmtId="0" fontId="24" fillId="0" borderId="29" xfId="0" applyFont="1" applyBorder="1" applyAlignment="1">
      <alignment vertical="center"/>
    </xf>
    <xf numFmtId="0" fontId="24" fillId="9" borderId="29" xfId="0" applyFont="1" applyFill="1" applyBorder="1" applyAlignment="1">
      <alignment horizontal="center" vertical="center"/>
    </xf>
    <xf numFmtId="0" fontId="22" fillId="0" borderId="29" xfId="0"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3" fillId="7" borderId="20" xfId="0" applyFont="1" applyFill="1" applyBorder="1" applyProtection="1">
      <protection locked="0"/>
    </xf>
    <xf numFmtId="0" fontId="22" fillId="7" borderId="4" xfId="0" applyFont="1" applyFill="1" applyBorder="1" applyAlignment="1">
      <alignment horizontal="center"/>
    </xf>
    <xf numFmtId="0" fontId="40" fillId="4" borderId="0" xfId="0" applyFont="1" applyFill="1"/>
    <xf numFmtId="0" fontId="40" fillId="4" borderId="0" xfId="0" applyFont="1" applyFill="1" applyProtection="1">
      <protection locked="0"/>
    </xf>
    <xf numFmtId="0" fontId="19" fillId="0" borderId="4" xfId="0" applyFont="1" applyBorder="1" applyAlignment="1">
      <alignment horizontal="left" vertical="center" wrapText="1"/>
    </xf>
    <xf numFmtId="0" fontId="39" fillId="0" borderId="12" xfId="0" applyFont="1" applyBorder="1" applyAlignment="1">
      <alignment horizontal="center" vertical="center" wrapText="1"/>
    </xf>
    <xf numFmtId="0" fontId="39" fillId="0" borderId="13" xfId="0" applyFont="1" applyBorder="1" applyAlignment="1">
      <alignment horizontal="center" vertical="center" wrapText="1"/>
    </xf>
    <xf numFmtId="0" fontId="23" fillId="0" borderId="5" xfId="0" applyFont="1" applyBorder="1" applyAlignment="1">
      <alignment vertical="center" wrapText="1"/>
    </xf>
    <xf numFmtId="0" fontId="24" fillId="0" borderId="8" xfId="0" applyFont="1" applyBorder="1" applyAlignment="1">
      <alignment horizontal="center" vertical="center"/>
    </xf>
    <xf numFmtId="9" fontId="40" fillId="4" borderId="0" xfId="5" applyFont="1" applyFill="1"/>
    <xf numFmtId="1" fontId="40" fillId="4" borderId="0" xfId="0" applyNumberFormat="1" applyFont="1" applyFill="1"/>
    <xf numFmtId="0" fontId="23" fillId="0" borderId="5" xfId="1" applyFont="1" applyFill="1" applyBorder="1" applyAlignment="1">
      <alignment vertical="center" wrapText="1"/>
    </xf>
    <xf numFmtId="0" fontId="24" fillId="0" borderId="17" xfId="0" applyFont="1" applyBorder="1" applyAlignment="1">
      <alignment horizontal="center" vertical="center"/>
    </xf>
    <xf numFmtId="0" fontId="24" fillId="0" borderId="17" xfId="0" applyFont="1" applyBorder="1" applyAlignment="1">
      <alignment vertical="center"/>
    </xf>
    <xf numFmtId="0" fontId="24" fillId="9" borderId="17" xfId="0" applyFont="1" applyFill="1" applyBorder="1" applyAlignment="1">
      <alignment horizontal="center" vertical="center"/>
    </xf>
    <xf numFmtId="0" fontId="23" fillId="7" borderId="14" xfId="0" applyFont="1" applyFill="1" applyBorder="1" applyProtection="1">
      <protection locked="0"/>
    </xf>
    <xf numFmtId="0" fontId="22" fillId="7" borderId="15" xfId="0" applyFont="1" applyFill="1" applyBorder="1" applyAlignment="1" applyProtection="1">
      <alignment horizontal="right"/>
      <protection locked="0"/>
    </xf>
    <xf numFmtId="0" fontId="23" fillId="0" borderId="8" xfId="0" applyFont="1" applyBorder="1" applyAlignment="1" applyProtection="1">
      <alignment horizontal="center" vertical="center"/>
      <protection locked="0"/>
    </xf>
    <xf numFmtId="1" fontId="23" fillId="0" borderId="8" xfId="0" applyNumberFormat="1" applyFont="1" applyBorder="1" applyAlignment="1" applyProtection="1">
      <alignment horizontal="center" vertical="center"/>
      <protection locked="0"/>
    </xf>
    <xf numFmtId="0" fontId="23" fillId="0" borderId="17" xfId="0" applyFont="1" applyBorder="1" applyAlignment="1" applyProtection="1">
      <alignment horizontal="center" vertical="center"/>
      <protection locked="0"/>
    </xf>
    <xf numFmtId="2" fontId="22" fillId="0" borderId="11" xfId="0" applyNumberFormat="1" applyFont="1" applyBorder="1" applyAlignment="1">
      <alignment horizontal="center" vertical="center"/>
    </xf>
    <xf numFmtId="2" fontId="23" fillId="0" borderId="11" xfId="0" applyNumberFormat="1" applyFont="1" applyBorder="1" applyAlignment="1">
      <alignment horizontal="center" vertical="center"/>
    </xf>
    <xf numFmtId="0" fontId="39" fillId="0" borderId="20" xfId="0" applyFont="1" applyBorder="1" applyAlignment="1">
      <alignment horizontal="right" vertical="center" wrapText="1"/>
    </xf>
    <xf numFmtId="0" fontId="39" fillId="0" borderId="18" xfId="0" applyFont="1" applyBorder="1" applyAlignment="1">
      <alignment horizontal="right" vertical="center" wrapText="1"/>
    </xf>
    <xf numFmtId="0" fontId="19" fillId="4" borderId="0" xfId="0" applyFont="1" applyFill="1" applyAlignment="1">
      <alignment horizontal="right" vertical="center" wrapText="1"/>
    </xf>
    <xf numFmtId="2" fontId="24" fillId="4" borderId="0" xfId="0" quotePrefix="1" applyNumberFormat="1" applyFont="1" applyFill="1" applyAlignment="1">
      <alignment vertical="center" wrapText="1"/>
    </xf>
    <xf numFmtId="0" fontId="19" fillId="0" borderId="4" xfId="0" applyFont="1" applyBorder="1" applyAlignment="1">
      <alignment horizontal="right" vertical="center" wrapText="1"/>
    </xf>
    <xf numFmtId="0" fontId="22" fillId="12" borderId="4" xfId="0" applyFont="1" applyFill="1" applyBorder="1" applyAlignment="1">
      <alignment horizontal="right" vertical="center" wrapText="1"/>
    </xf>
    <xf numFmtId="0" fontId="22" fillId="7" borderId="4" xfId="0" applyFont="1" applyFill="1" applyBorder="1" applyAlignment="1" applyProtection="1">
      <alignment horizontal="right"/>
      <protection locked="0"/>
    </xf>
    <xf numFmtId="0" fontId="10" fillId="0" borderId="5" xfId="0" applyFont="1" applyBorder="1" applyAlignment="1">
      <alignment horizontal="right" vertical="center" wrapText="1"/>
    </xf>
    <xf numFmtId="2" fontId="22" fillId="7" borderId="16" xfId="0" applyNumberFormat="1" applyFont="1" applyFill="1" applyBorder="1" applyAlignment="1">
      <alignment horizontal="center"/>
    </xf>
    <xf numFmtId="0" fontId="0" fillId="13" borderId="0" xfId="0" applyFill="1" applyProtection="1">
      <protection locked="0"/>
    </xf>
    <xf numFmtId="0" fontId="15" fillId="0" borderId="4" xfId="0" applyFont="1" applyBorder="1" applyAlignment="1">
      <alignment vertical="center" wrapText="1"/>
    </xf>
    <xf numFmtId="0" fontId="22" fillId="0" borderId="5" xfId="1" applyFont="1" applyFill="1" applyBorder="1" applyAlignment="1">
      <alignment horizontal="right" vertical="center" wrapText="1"/>
    </xf>
    <xf numFmtId="0" fontId="22" fillId="12" borderId="5" xfId="1" applyFont="1" applyFill="1" applyBorder="1" applyAlignment="1">
      <alignment horizontal="right" vertical="center" wrapText="1"/>
    </xf>
    <xf numFmtId="0" fontId="0" fillId="13" borderId="0" xfId="0" applyFill="1"/>
    <xf numFmtId="0" fontId="24" fillId="4" borderId="0" xfId="0" applyFont="1" applyFill="1" applyAlignment="1">
      <alignment horizontal="center" vertical="center"/>
    </xf>
    <xf numFmtId="0" fontId="24" fillId="4" borderId="0" xfId="0" applyFont="1" applyFill="1" applyAlignment="1">
      <alignment vertical="center"/>
    </xf>
    <xf numFmtId="0" fontId="23" fillId="4" borderId="0" xfId="0" applyFont="1" applyFill="1" applyAlignment="1" applyProtection="1">
      <alignment horizontal="center" vertical="center"/>
      <protection locked="0"/>
    </xf>
    <xf numFmtId="2" fontId="22" fillId="4" borderId="0" xfId="0" applyNumberFormat="1" applyFont="1" applyFill="1" applyAlignment="1">
      <alignment horizontal="center" vertical="center"/>
    </xf>
    <xf numFmtId="0" fontId="23" fillId="4" borderId="0" xfId="0" applyFont="1" applyFill="1" applyAlignment="1" applyProtection="1">
      <alignment wrapText="1"/>
      <protection locked="0"/>
    </xf>
    <xf numFmtId="0" fontId="23" fillId="4" borderId="0" xfId="0" applyFont="1" applyFill="1" applyAlignment="1" applyProtection="1">
      <alignment vertical="top" wrapText="1"/>
      <protection locked="0"/>
    </xf>
    <xf numFmtId="0" fontId="11" fillId="4" borderId="0" xfId="0" applyFont="1" applyFill="1" applyAlignment="1">
      <alignment horizontal="right"/>
    </xf>
    <xf numFmtId="0" fontId="10" fillId="12" borderId="5" xfId="0" applyFont="1" applyFill="1" applyBorder="1" applyAlignment="1">
      <alignment horizontal="right" vertical="center" wrapText="1"/>
    </xf>
    <xf numFmtId="0" fontId="19" fillId="10" borderId="10" xfId="0" applyFont="1" applyFill="1" applyBorder="1" applyProtection="1">
      <protection locked="0"/>
    </xf>
    <xf numFmtId="0" fontId="19" fillId="0" borderId="9" xfId="0" applyFont="1" applyBorder="1" applyProtection="1">
      <protection locked="0"/>
    </xf>
    <xf numFmtId="0" fontId="19" fillId="0" borderId="10" xfId="0" applyFont="1" applyBorder="1" applyProtection="1">
      <protection locked="0"/>
    </xf>
    <xf numFmtId="0" fontId="23" fillId="0" borderId="8" xfId="0" applyFont="1" applyBorder="1"/>
    <xf numFmtId="0" fontId="23" fillId="0" borderId="8" xfId="0" applyFont="1" applyBorder="1" applyAlignment="1">
      <alignment horizontal="center"/>
    </xf>
    <xf numFmtId="0" fontId="23" fillId="11" borderId="8" xfId="0" applyFont="1" applyFill="1" applyBorder="1" applyAlignment="1">
      <alignment horizontal="center"/>
    </xf>
    <xf numFmtId="0" fontId="23" fillId="0" borderId="17" xfId="0" applyFont="1" applyBorder="1"/>
    <xf numFmtId="0" fontId="23" fillId="0" borderId="17" xfId="0" applyFont="1" applyBorder="1" applyAlignment="1">
      <alignment horizontal="center"/>
    </xf>
    <xf numFmtId="0" fontId="22" fillId="4" borderId="0" xfId="0" applyFont="1" applyFill="1" applyAlignment="1">
      <alignment horizontal="right"/>
    </xf>
    <xf numFmtId="1" fontId="22" fillId="0" borderId="0" xfId="0" applyNumberFormat="1" applyFont="1" applyAlignment="1">
      <alignment horizontal="center"/>
    </xf>
    <xf numFmtId="0" fontId="23" fillId="4" borderId="0" xfId="0" applyFont="1" applyFill="1"/>
    <xf numFmtId="0" fontId="17" fillId="6" borderId="0" xfId="0" applyFont="1" applyFill="1" applyProtection="1">
      <protection locked="0"/>
    </xf>
    <xf numFmtId="0" fontId="23" fillId="0" borderId="8" xfId="0" applyFont="1" applyBorder="1" applyProtection="1">
      <protection locked="0"/>
    </xf>
    <xf numFmtId="0" fontId="23" fillId="11" borderId="8" xfId="0" applyFont="1" applyFill="1" applyBorder="1" applyAlignment="1" applyProtection="1">
      <alignment horizontal="center"/>
      <protection locked="0"/>
    </xf>
    <xf numFmtId="0" fontId="23" fillId="0" borderId="8" xfId="0" applyFont="1" applyBorder="1" applyAlignment="1" applyProtection="1">
      <alignment horizontal="center"/>
      <protection locked="0"/>
    </xf>
    <xf numFmtId="0" fontId="23" fillId="4" borderId="0" xfId="0" applyFont="1" applyFill="1" applyProtection="1">
      <protection locked="0"/>
    </xf>
    <xf numFmtId="0" fontId="22" fillId="4" borderId="0" xfId="0" applyFont="1" applyFill="1" applyAlignment="1" applyProtection="1">
      <alignment horizontal="right"/>
      <protection locked="0"/>
    </xf>
    <xf numFmtId="2" fontId="24" fillId="0" borderId="5" xfId="0" quotePrefix="1" applyNumberFormat="1" applyFont="1" applyBorder="1" applyAlignment="1">
      <alignment horizontal="center" vertical="center" wrapText="1"/>
    </xf>
    <xf numFmtId="2" fontId="24" fillId="0" borderId="5" xfId="0" applyNumberFormat="1" applyFont="1" applyBorder="1" applyAlignment="1">
      <alignment horizontal="center" vertical="center" wrapText="1"/>
    </xf>
    <xf numFmtId="2" fontId="22" fillId="0" borderId="5" xfId="0" applyNumberFormat="1" applyFont="1" applyBorder="1" applyAlignment="1">
      <alignment horizontal="center"/>
    </xf>
    <xf numFmtId="2" fontId="22" fillId="0" borderId="4" xfId="0" applyNumberFormat="1" applyFont="1" applyBorder="1" applyAlignment="1">
      <alignment horizontal="center"/>
    </xf>
    <xf numFmtId="1" fontId="6" fillId="0" borderId="5" xfId="0" applyNumberFormat="1" applyFont="1" applyBorder="1" applyAlignment="1">
      <alignment horizontal="center" vertical="center" wrapText="1"/>
    </xf>
    <xf numFmtId="1" fontId="6" fillId="8" borderId="5" xfId="0" applyNumberFormat="1" applyFont="1" applyFill="1" applyBorder="1" applyAlignment="1">
      <alignment horizontal="center" vertical="center" wrapText="1"/>
    </xf>
    <xf numFmtId="1" fontId="22" fillId="0" borderId="4" xfId="0" applyNumberFormat="1" applyFont="1" applyBorder="1" applyAlignment="1">
      <alignment horizontal="center"/>
    </xf>
    <xf numFmtId="0" fontId="22" fillId="11" borderId="4" xfId="0" applyFont="1" applyFill="1" applyBorder="1" applyAlignment="1">
      <alignment horizontal="center"/>
    </xf>
    <xf numFmtId="2" fontId="8" fillId="0" borderId="5" xfId="0" applyNumberFormat="1" applyFont="1" applyBorder="1" applyAlignment="1">
      <alignment horizontal="center" vertical="center" wrapText="1"/>
    </xf>
    <xf numFmtId="2" fontId="23" fillId="0" borderId="5" xfId="1" applyNumberFormat="1" applyFont="1" applyFill="1" applyBorder="1" applyAlignment="1">
      <alignment horizontal="center" vertical="center" wrapText="1"/>
    </xf>
    <xf numFmtId="2" fontId="22" fillId="0" borderId="5" xfId="1" applyNumberFormat="1" applyFont="1" applyFill="1" applyBorder="1" applyAlignment="1">
      <alignment horizontal="center" vertical="center" wrapText="1"/>
    </xf>
    <xf numFmtId="2" fontId="23" fillId="0" borderId="7" xfId="0" applyNumberFormat="1" applyFont="1" applyBorder="1" applyAlignment="1">
      <alignment horizontal="center"/>
    </xf>
    <xf numFmtId="2" fontId="23" fillId="0" borderId="7" xfId="0" applyNumberFormat="1" applyFont="1" applyBorder="1" applyAlignment="1" applyProtection="1">
      <alignment horizontal="center"/>
      <protection locked="0"/>
    </xf>
    <xf numFmtId="2" fontId="22" fillId="0" borderId="0" xfId="0" applyNumberFormat="1" applyFont="1" applyAlignment="1">
      <alignment horizontal="center" vertical="top"/>
    </xf>
    <xf numFmtId="1" fontId="23" fillId="0" borderId="0" xfId="0" applyNumberFormat="1" applyFont="1" applyAlignment="1">
      <alignment horizontal="center" vertical="top"/>
    </xf>
    <xf numFmtId="2" fontId="23" fillId="0" borderId="0" xfId="0" applyNumberFormat="1" applyFont="1" applyAlignment="1">
      <alignment horizontal="center" vertical="top"/>
    </xf>
    <xf numFmtId="164" fontId="22" fillId="0" borderId="0" xfId="0" applyNumberFormat="1" applyFont="1" applyAlignment="1">
      <alignment horizontal="center" vertical="top"/>
    </xf>
    <xf numFmtId="2" fontId="23" fillId="2" borderId="7" xfId="0" applyNumberFormat="1" applyFont="1" applyFill="1" applyBorder="1" applyAlignment="1" applyProtection="1">
      <alignment horizontal="center" vertical="top"/>
      <protection hidden="1"/>
    </xf>
    <xf numFmtId="2" fontId="23" fillId="0" borderId="7" xfId="0" applyNumberFormat="1" applyFont="1" applyBorder="1" applyAlignment="1" applyProtection="1">
      <alignment horizontal="center" vertical="top"/>
      <protection hidden="1"/>
    </xf>
    <xf numFmtId="2" fontId="19" fillId="10" borderId="6" xfId="0" applyNumberFormat="1" applyFont="1" applyFill="1" applyBorder="1" applyAlignment="1" applyProtection="1">
      <alignment horizontal="center" vertical="top"/>
      <protection hidden="1"/>
    </xf>
    <xf numFmtId="2" fontId="22" fillId="12" borderId="4" xfId="0" applyNumberFormat="1" applyFont="1" applyFill="1" applyBorder="1" applyAlignment="1">
      <alignment horizontal="center" vertical="center"/>
    </xf>
    <xf numFmtId="2" fontId="22" fillId="7" borderId="16" xfId="0" applyNumberFormat="1" applyFont="1" applyFill="1" applyBorder="1" applyAlignment="1">
      <alignment horizontal="center" vertical="center"/>
    </xf>
    <xf numFmtId="2" fontId="39" fillId="12" borderId="6" xfId="0" applyNumberFormat="1" applyFont="1" applyFill="1" applyBorder="1" applyAlignment="1">
      <alignment horizontal="center" vertical="center" wrapText="1"/>
    </xf>
    <xf numFmtId="2" fontId="22" fillId="12" borderId="4" xfId="0" applyNumberFormat="1" applyFont="1" applyFill="1" applyBorder="1" applyAlignment="1">
      <alignment horizontal="center" vertical="top"/>
    </xf>
    <xf numFmtId="2" fontId="22" fillId="0" borderId="4" xfId="0" applyNumberFormat="1" applyFont="1" applyBorder="1" applyAlignment="1">
      <alignment horizontal="center" vertical="top"/>
    </xf>
    <xf numFmtId="2" fontId="22" fillId="7" borderId="4" xfId="0" applyNumberFormat="1" applyFont="1" applyFill="1" applyBorder="1" applyAlignment="1">
      <alignment horizontal="center" vertical="top"/>
    </xf>
    <xf numFmtId="0" fontId="46" fillId="13" borderId="0" xfId="0" applyFont="1" applyFill="1"/>
    <xf numFmtId="0" fontId="47" fillId="13" borderId="0" xfId="0" applyFont="1" applyFill="1"/>
    <xf numFmtId="0" fontId="48" fillId="13" borderId="0" xfId="0" applyFont="1" applyFill="1"/>
    <xf numFmtId="0" fontId="23" fillId="0" borderId="27" xfId="0" applyFont="1" applyBorder="1"/>
    <xf numFmtId="1" fontId="23" fillId="0" borderId="11" xfId="0" applyNumberFormat="1" applyFont="1" applyBorder="1" applyAlignment="1">
      <alignment horizontal="center"/>
    </xf>
    <xf numFmtId="0" fontId="23" fillId="0" borderId="32" xfId="0" applyFont="1" applyBorder="1"/>
    <xf numFmtId="0" fontId="45" fillId="0" borderId="23" xfId="0" applyFont="1" applyBorder="1" applyAlignment="1">
      <alignment horizontal="right"/>
    </xf>
    <xf numFmtId="0" fontId="45" fillId="0" borderId="24" xfId="0" applyFont="1" applyBorder="1"/>
    <xf numFmtId="0" fontId="45" fillId="0" borderId="24" xfId="0" applyFont="1" applyBorder="1" applyAlignment="1">
      <alignment horizontal="center"/>
    </xf>
    <xf numFmtId="0" fontId="45" fillId="0" borderId="26" xfId="0" applyFont="1" applyBorder="1" applyAlignment="1">
      <alignment horizontal="center"/>
    </xf>
    <xf numFmtId="0" fontId="23" fillId="0" borderId="28" xfId="0" applyFont="1" applyBorder="1"/>
    <xf numFmtId="0" fontId="23" fillId="0" borderId="29" xfId="0" applyFont="1" applyBorder="1"/>
    <xf numFmtId="0" fontId="23" fillId="0" borderId="29" xfId="0" applyFont="1" applyBorder="1" applyAlignment="1">
      <alignment horizontal="center"/>
    </xf>
    <xf numFmtId="0" fontId="23" fillId="11" borderId="29" xfId="0" applyFont="1" applyFill="1" applyBorder="1" applyAlignment="1">
      <alignment horizontal="center"/>
    </xf>
    <xf numFmtId="1" fontId="23" fillId="0" borderId="33" xfId="0" applyNumberFormat="1" applyFont="1" applyBorder="1" applyAlignment="1">
      <alignment horizontal="center"/>
    </xf>
    <xf numFmtId="1" fontId="23" fillId="0" borderId="34" xfId="0" applyNumberFormat="1" applyFont="1" applyBorder="1" applyAlignment="1">
      <alignment horizontal="center"/>
    </xf>
    <xf numFmtId="0" fontId="22" fillId="0" borderId="24" xfId="0" applyFont="1" applyBorder="1"/>
    <xf numFmtId="0" fontId="22" fillId="0" borderId="24" xfId="0" applyFont="1" applyBorder="1" applyAlignment="1">
      <alignment horizontal="center"/>
    </xf>
    <xf numFmtId="0" fontId="22" fillId="0" borderId="26" xfId="0" applyFont="1" applyBorder="1" applyAlignment="1">
      <alignment horizontal="center"/>
    </xf>
    <xf numFmtId="0" fontId="22" fillId="0" borderId="18" xfId="0" applyFont="1" applyBorder="1" applyProtection="1">
      <protection locked="0"/>
    </xf>
    <xf numFmtId="0" fontId="22" fillId="0" borderId="31" xfId="0" applyFont="1" applyBorder="1" applyAlignment="1" applyProtection="1">
      <alignment horizontal="right"/>
      <protection locked="0"/>
    </xf>
    <xf numFmtId="0" fontId="22" fillId="0" borderId="31" xfId="0" applyFont="1" applyBorder="1" applyAlignment="1" applyProtection="1">
      <alignment horizontal="center"/>
      <protection locked="0"/>
    </xf>
    <xf numFmtId="0" fontId="22" fillId="0" borderId="31" xfId="0" applyFont="1" applyBorder="1" applyAlignment="1" applyProtection="1">
      <alignment horizontal="center" wrapText="1"/>
      <protection locked="0"/>
    </xf>
    <xf numFmtId="0" fontId="22" fillId="0" borderId="31" xfId="0" applyFont="1" applyBorder="1" applyAlignment="1" applyProtection="1">
      <alignment horizontal="right" wrapText="1"/>
      <protection locked="0"/>
    </xf>
    <xf numFmtId="0" fontId="22" fillId="0" borderId="19" xfId="0" applyFont="1" applyBorder="1" applyAlignment="1" applyProtection="1">
      <alignment horizontal="right" wrapText="1"/>
      <protection locked="0"/>
    </xf>
    <xf numFmtId="0" fontId="23" fillId="0" borderId="11" xfId="0" applyFont="1" applyBorder="1" applyAlignment="1">
      <alignment horizontal="center"/>
    </xf>
    <xf numFmtId="0" fontId="23" fillId="0" borderId="27" xfId="0" applyFont="1" applyBorder="1" applyProtection="1">
      <protection locked="0"/>
    </xf>
    <xf numFmtId="0" fontId="23" fillId="0" borderId="33" xfId="0" applyFont="1" applyBorder="1" applyAlignment="1">
      <alignment horizontal="center"/>
    </xf>
    <xf numFmtId="0" fontId="22" fillId="0" borderId="19" xfId="0" applyFont="1" applyBorder="1" applyAlignment="1" applyProtection="1">
      <alignment horizontal="right"/>
      <protection locked="0"/>
    </xf>
    <xf numFmtId="0" fontId="23" fillId="0" borderId="11" xfId="0" applyFont="1" applyBorder="1" applyAlignment="1">
      <alignment horizontal="center" vertical="top"/>
    </xf>
    <xf numFmtId="0" fontId="23" fillId="0" borderId="33" xfId="0" applyFont="1" applyBorder="1" applyAlignment="1">
      <alignment horizontal="center" vertical="top"/>
    </xf>
    <xf numFmtId="0" fontId="22" fillId="7" borderId="35" xfId="0" applyFont="1" applyFill="1" applyBorder="1" applyAlignment="1" applyProtection="1">
      <alignment horizontal="right"/>
      <protection locked="0"/>
    </xf>
    <xf numFmtId="0" fontId="24" fillId="0" borderId="32" xfId="0" applyFont="1" applyBorder="1" applyAlignment="1">
      <alignment horizontal="center" vertical="center"/>
    </xf>
    <xf numFmtId="0" fontId="23" fillId="7" borderId="37" xfId="0" applyFont="1" applyFill="1" applyBorder="1" applyProtection="1">
      <protection locked="0"/>
    </xf>
    <xf numFmtId="0" fontId="22" fillId="7" borderId="35" xfId="0" applyFont="1" applyFill="1" applyBorder="1" applyAlignment="1">
      <alignment horizontal="center"/>
    </xf>
    <xf numFmtId="0" fontId="20" fillId="4" borderId="0" xfId="0" applyFont="1" applyFill="1" applyAlignment="1">
      <alignment vertical="center"/>
    </xf>
    <xf numFmtId="0" fontId="20" fillId="4" borderId="0" xfId="0" applyFont="1" applyFill="1" applyAlignment="1">
      <alignment vertical="center" wrapText="1"/>
    </xf>
    <xf numFmtId="0" fontId="0" fillId="0" borderId="0" xfId="0"/>
    <xf numFmtId="0" fontId="0" fillId="6" borderId="0" xfId="0" applyFill="1" applyProtection="1">
      <protection locked="0"/>
    </xf>
    <xf numFmtId="0" fontId="0" fillId="0" borderId="0" xfId="0" applyFill="1" applyProtection="1">
      <protection locked="0"/>
    </xf>
    <xf numFmtId="0" fontId="0" fillId="0" borderId="0" xfId="0" applyFill="1"/>
    <xf numFmtId="0" fontId="0" fillId="0" borderId="0" xfId="0" applyFill="1" applyAlignment="1">
      <alignment vertical="center"/>
    </xf>
    <xf numFmtId="0" fontId="22" fillId="0" borderId="0" xfId="0" applyFont="1" applyFill="1" applyBorder="1" applyAlignment="1" applyProtection="1">
      <alignment horizontal="left"/>
      <protection locked="0"/>
    </xf>
    <xf numFmtId="0" fontId="39" fillId="4" borderId="38" xfId="0" applyFont="1" applyFill="1" applyBorder="1" applyAlignment="1">
      <alignment horizontal="center" vertical="center" wrapText="1"/>
    </xf>
    <xf numFmtId="2" fontId="23" fillId="4" borderId="39" xfId="0" applyNumberFormat="1" applyFont="1" applyFill="1" applyBorder="1" applyAlignment="1">
      <alignment horizontal="center" vertical="center"/>
    </xf>
    <xf numFmtId="2" fontId="23" fillId="4" borderId="40" xfId="0" applyNumberFormat="1" applyFont="1" applyFill="1" applyBorder="1" applyAlignment="1">
      <alignment horizontal="center" vertical="center"/>
    </xf>
    <xf numFmtId="2" fontId="22" fillId="4" borderId="4" xfId="0" applyNumberFormat="1" applyFont="1" applyFill="1" applyBorder="1" applyAlignment="1">
      <alignment horizontal="center" vertical="center"/>
    </xf>
    <xf numFmtId="0" fontId="24" fillId="0" borderId="41" xfId="0" applyFont="1" applyBorder="1" applyAlignment="1">
      <alignment horizontal="center" vertical="center"/>
    </xf>
    <xf numFmtId="0" fontId="24" fillId="0" borderId="12" xfId="0" applyFont="1" applyBorder="1" applyAlignment="1">
      <alignment vertical="center"/>
    </xf>
    <xf numFmtId="0" fontId="24" fillId="0" borderId="4" xfId="0" applyFont="1" applyBorder="1" applyAlignment="1">
      <alignment vertical="center"/>
    </xf>
    <xf numFmtId="0" fontId="49" fillId="4" borderId="0" xfId="0" applyFont="1" applyFill="1" applyBorder="1" applyAlignment="1" applyProtection="1">
      <alignment horizontal="left"/>
      <protection locked="0"/>
    </xf>
    <xf numFmtId="2" fontId="22" fillId="0" borderId="5" xfId="0" applyNumberFormat="1" applyFont="1" applyFill="1" applyBorder="1" applyAlignment="1">
      <alignment horizontal="center" vertical="top"/>
    </xf>
    <xf numFmtId="0" fontId="7" fillId="0" borderId="5" xfId="0" applyFont="1" applyFill="1" applyBorder="1" applyAlignment="1">
      <alignment horizontal="right" vertical="center" wrapText="1"/>
    </xf>
    <xf numFmtId="2" fontId="23" fillId="4" borderId="0" xfId="0" applyNumberFormat="1" applyFont="1" applyFill="1" applyBorder="1" applyAlignment="1" applyProtection="1">
      <alignment horizontal="center" vertical="center"/>
      <protection locked="0"/>
    </xf>
    <xf numFmtId="2" fontId="23" fillId="4" borderId="0" xfId="0" applyNumberFormat="1" applyFont="1" applyFill="1" applyBorder="1" applyAlignment="1" applyProtection="1">
      <alignment horizontal="center" vertical="center"/>
      <protection hidden="1"/>
    </xf>
    <xf numFmtId="2" fontId="23" fillId="4" borderId="0" xfId="0" applyNumberFormat="1" applyFont="1" applyFill="1" applyBorder="1" applyAlignment="1">
      <alignment horizontal="center" vertical="center"/>
    </xf>
    <xf numFmtId="2" fontId="22" fillId="4" borderId="0" xfId="0" applyNumberFormat="1" applyFont="1" applyFill="1" applyBorder="1" applyAlignment="1" applyProtection="1">
      <alignment horizontal="center" vertical="center"/>
    </xf>
    <xf numFmtId="2" fontId="22" fillId="12" borderId="5" xfId="1" applyNumberFormat="1" applyFont="1" applyFill="1" applyBorder="1" applyAlignment="1">
      <alignment horizontal="center" vertical="center" wrapText="1"/>
    </xf>
    <xf numFmtId="2" fontId="22" fillId="0" borderId="4" xfId="0" applyNumberFormat="1" applyFont="1" applyFill="1" applyBorder="1" applyAlignment="1">
      <alignment horizontal="center"/>
    </xf>
    <xf numFmtId="0" fontId="23" fillId="0" borderId="0" xfId="0" applyFont="1" applyFill="1" applyAlignment="1" applyProtection="1">
      <alignment vertical="top" wrapText="1"/>
      <protection locked="0"/>
    </xf>
    <xf numFmtId="0" fontId="9" fillId="11" borderId="8" xfId="0" applyFont="1" applyFill="1" applyBorder="1" applyAlignment="1">
      <alignment horizontal="center"/>
    </xf>
    <xf numFmtId="0" fontId="9" fillId="11" borderId="17" xfId="0" applyFont="1" applyFill="1" applyBorder="1" applyAlignment="1">
      <alignment horizontal="center"/>
    </xf>
    <xf numFmtId="0" fontId="9" fillId="11" borderId="8" xfId="0" applyFont="1" applyFill="1" applyBorder="1" applyAlignment="1" applyProtection="1">
      <alignment horizontal="center"/>
      <protection locked="0"/>
    </xf>
    <xf numFmtId="0" fontId="23" fillId="4" borderId="0" xfId="0" applyFont="1" applyFill="1" applyAlignment="1" applyProtection="1">
      <alignment vertical="top" wrapText="1"/>
      <protection locked="0"/>
    </xf>
    <xf numFmtId="0" fontId="19" fillId="4" borderId="0" xfId="0" applyFont="1" applyFill="1" applyAlignment="1" applyProtection="1">
      <alignment horizontal="right"/>
      <protection locked="0"/>
    </xf>
    <xf numFmtId="2" fontId="36" fillId="4" borderId="0" xfId="0" applyNumberFormat="1" applyFont="1" applyFill="1" applyAlignment="1">
      <alignment horizontal="right"/>
    </xf>
    <xf numFmtId="0" fontId="19" fillId="10" borderId="42" xfId="0" applyFont="1" applyFill="1" applyBorder="1" applyAlignment="1" applyProtection="1">
      <alignment horizontal="right"/>
      <protection locked="0"/>
    </xf>
    <xf numFmtId="2" fontId="19" fillId="10" borderId="4" xfId="0" applyNumberFormat="1" applyFont="1" applyFill="1" applyBorder="1" applyProtection="1">
      <protection locked="0"/>
    </xf>
    <xf numFmtId="0" fontId="9" fillId="0" borderId="0" xfId="0" applyFont="1" applyFill="1" applyProtection="1">
      <protection locked="0"/>
    </xf>
    <xf numFmtId="0" fontId="20" fillId="13" borderId="0" xfId="0" applyFont="1" applyFill="1" applyProtection="1">
      <protection locked="0"/>
    </xf>
    <xf numFmtId="0" fontId="20" fillId="4" borderId="0" xfId="0" applyFont="1" applyFill="1" applyProtection="1">
      <protection locked="0"/>
    </xf>
    <xf numFmtId="0" fontId="9" fillId="4" borderId="0" xfId="0" applyFont="1" applyFill="1" applyAlignment="1" applyProtection="1">
      <alignment wrapText="1"/>
      <protection locked="0"/>
    </xf>
    <xf numFmtId="0" fontId="22" fillId="4" borderId="0" xfId="0" applyFont="1" applyFill="1" applyProtection="1">
      <protection locked="0"/>
    </xf>
    <xf numFmtId="0" fontId="19" fillId="2" borderId="5" xfId="1" applyFont="1" applyFill="1" applyBorder="1" applyAlignment="1">
      <alignment horizontal="right" vertical="center" wrapText="1"/>
    </xf>
    <xf numFmtId="2" fontId="19" fillId="2" borderId="5" xfId="1" applyNumberFormat="1" applyFont="1" applyFill="1" applyBorder="1" applyAlignment="1">
      <alignment horizontal="center" vertical="center" wrapText="1"/>
    </xf>
    <xf numFmtId="0" fontId="19" fillId="2" borderId="20" xfId="0" applyFont="1" applyFill="1" applyBorder="1" applyAlignment="1">
      <alignment horizontal="right" vertical="center" wrapText="1"/>
    </xf>
    <xf numFmtId="2" fontId="19" fillId="2" borderId="4" xfId="0" applyNumberFormat="1" applyFont="1" applyFill="1" applyBorder="1" applyAlignment="1">
      <alignment horizontal="center"/>
    </xf>
    <xf numFmtId="0" fontId="18" fillId="2" borderId="5" xfId="0" applyFont="1" applyFill="1" applyBorder="1" applyAlignment="1">
      <alignment horizontal="right" vertical="center" wrapText="1"/>
    </xf>
    <xf numFmtId="2" fontId="19" fillId="2" borderId="4" xfId="0" applyNumberFormat="1" applyFont="1" applyFill="1" applyBorder="1" applyAlignment="1" applyProtection="1">
      <alignment horizontal="center" vertical="center"/>
    </xf>
    <xf numFmtId="0" fontId="40" fillId="2" borderId="0" xfId="0" applyFont="1" applyFill="1"/>
    <xf numFmtId="0" fontId="22" fillId="2" borderId="0" xfId="0" applyFont="1" applyFill="1" applyAlignment="1">
      <alignment horizontal="right"/>
    </xf>
    <xf numFmtId="2" fontId="22" fillId="2" borderId="0" xfId="0" applyNumberFormat="1" applyFont="1" applyFill="1" applyAlignment="1">
      <alignment horizontal="center" vertical="top"/>
    </xf>
    <xf numFmtId="0" fontId="23" fillId="2" borderId="0" xfId="0" applyFont="1" applyFill="1"/>
    <xf numFmtId="0" fontId="23" fillId="2" borderId="0" xfId="0" applyFont="1" applyFill="1" applyProtection="1">
      <protection locked="0"/>
    </xf>
    <xf numFmtId="2" fontId="43" fillId="2" borderId="7" xfId="0" applyNumberFormat="1" applyFont="1" applyFill="1" applyBorder="1" applyAlignment="1">
      <alignment horizontal="center" vertical="top"/>
    </xf>
    <xf numFmtId="2" fontId="43" fillId="2" borderId="6" xfId="0" applyNumberFormat="1" applyFont="1" applyFill="1" applyBorder="1" applyAlignment="1">
      <alignment horizontal="center" vertical="top"/>
    </xf>
    <xf numFmtId="0" fontId="19" fillId="2" borderId="9" xfId="0" applyFont="1" applyFill="1" applyBorder="1" applyProtection="1">
      <protection locked="0"/>
    </xf>
    <xf numFmtId="2" fontId="20" fillId="4" borderId="8" xfId="0" applyNumberFormat="1" applyFont="1" applyFill="1" applyBorder="1" applyProtection="1">
      <protection locked="0"/>
    </xf>
    <xf numFmtId="2" fontId="20" fillId="4" borderId="8" xfId="0" applyNumberFormat="1" applyFont="1" applyFill="1" applyBorder="1"/>
    <xf numFmtId="2" fontId="20" fillId="4" borderId="17" xfId="0" applyNumberFormat="1" applyFont="1" applyFill="1" applyBorder="1" applyProtection="1">
      <protection locked="0"/>
    </xf>
    <xf numFmtId="0" fontId="22" fillId="4" borderId="0" xfId="0" applyFont="1" applyFill="1" applyAlignment="1" applyProtection="1">
      <alignment vertical="top" wrapText="1"/>
      <protection locked="0"/>
    </xf>
    <xf numFmtId="0" fontId="20" fillId="4" borderId="0" xfId="0" applyFont="1" applyFill="1" applyAlignment="1">
      <alignment vertical="center"/>
    </xf>
    <xf numFmtId="0" fontId="20" fillId="4" borderId="0" xfId="0" applyFont="1" applyFill="1" applyAlignment="1">
      <alignment vertical="center" wrapText="1"/>
    </xf>
    <xf numFmtId="0" fontId="21" fillId="4" borderId="0" xfId="0" applyFont="1" applyFill="1" applyAlignment="1">
      <alignment vertical="center" wrapText="1"/>
    </xf>
    <xf numFmtId="0" fontId="23" fillId="4" borderId="0" xfId="0" applyFont="1" applyFill="1" applyAlignment="1" applyProtection="1">
      <alignment vertical="top" wrapText="1"/>
      <protection locked="0"/>
    </xf>
    <xf numFmtId="0" fontId="19" fillId="0" borderId="14" xfId="0" applyFont="1" applyBorder="1" applyAlignment="1" applyProtection="1">
      <alignment vertical="center"/>
      <protection locked="0"/>
    </xf>
    <xf numFmtId="0" fontId="20" fillId="0" borderId="15" xfId="0" applyFont="1" applyBorder="1"/>
    <xf numFmtId="0" fontId="20" fillId="0" borderId="21" xfId="0" applyFont="1" applyBorder="1"/>
    <xf numFmtId="0" fontId="20" fillId="0" borderId="16" xfId="0" applyFont="1" applyBorder="1"/>
    <xf numFmtId="0" fontId="22" fillId="12" borderId="20" xfId="0" applyFont="1" applyFill="1" applyBorder="1" applyAlignment="1" applyProtection="1">
      <alignment horizontal="right"/>
      <protection locked="0"/>
    </xf>
    <xf numFmtId="0" fontId="22" fillId="12" borderId="21" xfId="0" applyFont="1" applyFill="1" applyBorder="1" applyAlignment="1" applyProtection="1">
      <alignment horizontal="right"/>
      <protection locked="0"/>
    </xf>
    <xf numFmtId="0" fontId="22" fillId="12" borderId="16" xfId="0" applyFont="1" applyFill="1" applyBorder="1" applyAlignment="1" applyProtection="1">
      <alignment horizontal="right"/>
      <protection locked="0"/>
    </xf>
    <xf numFmtId="0" fontId="22" fillId="7" borderId="20" xfId="0" applyFont="1" applyFill="1" applyBorder="1" applyAlignment="1" applyProtection="1">
      <alignment horizontal="right"/>
      <protection locked="0"/>
    </xf>
    <xf numFmtId="0" fontId="22" fillId="7" borderId="21" xfId="0" applyFont="1" applyFill="1" applyBorder="1" applyAlignment="1" applyProtection="1">
      <alignment horizontal="right"/>
      <protection locked="0"/>
    </xf>
    <xf numFmtId="0" fontId="23" fillId="4" borderId="0" xfId="0" applyFont="1" applyFill="1" applyAlignment="1" applyProtection="1">
      <alignment wrapText="1"/>
      <protection locked="0"/>
    </xf>
    <xf numFmtId="0" fontId="23" fillId="4" borderId="0" xfId="0" applyFont="1" applyFill="1" applyAlignment="1" applyProtection="1">
      <alignment vertical="top"/>
      <protection locked="0"/>
    </xf>
    <xf numFmtId="0" fontId="16" fillId="6" borderId="0" xfId="0" applyFont="1" applyFill="1" applyAlignment="1">
      <alignment vertical="center" wrapText="1"/>
    </xf>
    <xf numFmtId="0" fontId="13" fillId="6" borderId="0" xfId="0" applyFont="1" applyFill="1" applyAlignment="1">
      <alignment vertical="center" wrapText="1"/>
    </xf>
    <xf numFmtId="0" fontId="22" fillId="12" borderId="10" xfId="0" applyFont="1" applyFill="1" applyBorder="1" applyAlignment="1" applyProtection="1">
      <alignment horizontal="right"/>
      <protection locked="0"/>
    </xf>
    <xf numFmtId="0" fontId="22" fillId="12" borderId="36" xfId="0" applyFont="1" applyFill="1" applyBorder="1" applyAlignment="1" applyProtection="1">
      <alignment horizontal="right"/>
      <protection locked="0"/>
    </xf>
    <xf numFmtId="0" fontId="19" fillId="7" borderId="18" xfId="0" applyFont="1" applyFill="1" applyBorder="1" applyProtection="1">
      <protection locked="0"/>
    </xf>
    <xf numFmtId="0" fontId="19" fillId="7" borderId="19" xfId="0" applyFont="1" applyFill="1" applyBorder="1" applyProtection="1">
      <protection locked="0"/>
    </xf>
    <xf numFmtId="0" fontId="23" fillId="4" borderId="0" xfId="0" applyFont="1" applyFill="1" applyAlignment="1" applyProtection="1">
      <alignment vertical="center" wrapText="1"/>
      <protection locked="0"/>
    </xf>
    <xf numFmtId="0" fontId="15" fillId="0" borderId="20" xfId="0" applyFont="1" applyBorder="1" applyAlignment="1">
      <alignment horizontal="center" vertical="center" wrapText="1"/>
    </xf>
    <xf numFmtId="0" fontId="15" fillId="0" borderId="16" xfId="0" applyFont="1" applyBorder="1" applyAlignment="1">
      <alignment horizontal="center" vertical="center" wrapText="1"/>
    </xf>
    <xf numFmtId="0" fontId="22" fillId="4" borderId="0" xfId="0" applyFont="1" applyFill="1" applyBorder="1" applyAlignment="1" applyProtection="1">
      <alignment horizontal="center" wrapText="1"/>
      <protection locked="0"/>
    </xf>
    <xf numFmtId="0" fontId="17" fillId="6" borderId="0" xfId="0" applyFont="1" applyFill="1" applyAlignment="1">
      <alignment vertical="center" wrapText="1"/>
    </xf>
    <xf numFmtId="0" fontId="14" fillId="6" borderId="0" xfId="0" applyFont="1" applyFill="1" applyAlignment="1">
      <alignment vertical="center" wrapText="1"/>
    </xf>
    <xf numFmtId="0" fontId="0" fillId="0" borderId="0" xfId="0"/>
    <xf numFmtId="0" fontId="23" fillId="4" borderId="0" xfId="0" applyFont="1" applyFill="1"/>
    <xf numFmtId="0" fontId="19" fillId="0" borderId="20" xfId="0" applyFont="1" applyBorder="1"/>
    <xf numFmtId="0" fontId="19" fillId="0" borderId="21" xfId="0" applyFont="1" applyBorder="1"/>
    <xf numFmtId="0" fontId="19" fillId="0" borderId="16" xfId="0" applyFont="1" applyBorder="1"/>
    <xf numFmtId="0" fontId="19" fillId="0" borderId="20" xfId="0" applyFont="1" applyBorder="1" applyProtection="1">
      <protection locked="0"/>
    </xf>
    <xf numFmtId="0" fontId="19" fillId="0" borderId="21" xfId="0" applyFont="1" applyBorder="1" applyProtection="1">
      <protection locked="0"/>
    </xf>
    <xf numFmtId="0" fontId="19" fillId="0" borderId="16" xfId="0" applyFont="1" applyBorder="1" applyProtection="1">
      <protection locked="0"/>
    </xf>
    <xf numFmtId="0" fontId="22" fillId="4" borderId="0" xfId="0" applyFont="1" applyFill="1" applyAlignment="1" applyProtection="1">
      <alignment wrapText="1"/>
      <protection locked="0"/>
    </xf>
    <xf numFmtId="0" fontId="23" fillId="0" borderId="21" xfId="0" applyFont="1" applyBorder="1" applyProtection="1">
      <protection locked="0"/>
    </xf>
  </cellXfs>
  <cellStyles count="6">
    <cellStyle name="Neutral" xfId="1" builtinId="28"/>
    <cellStyle name="Normal" xfId="0" builtinId="0"/>
    <cellStyle name="Normal 2" xfId="2" xr:uid="{CF941B47-B418-4F9F-A733-BE52CEB50AC8}"/>
    <cellStyle name="Normal 2 2" xfId="3" xr:uid="{9412C32D-652C-4BB0-BBAD-217E99747BBC}"/>
    <cellStyle name="Normal 3" xfId="4" xr:uid="{78E9572D-D1D9-4B01-80FA-DA0F3DC0346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57150</xdr:colOff>
      <xdr:row>25</xdr:row>
      <xdr:rowOff>123825</xdr:rowOff>
    </xdr:from>
    <xdr:to>
      <xdr:col>9</xdr:col>
      <xdr:colOff>485775</xdr:colOff>
      <xdr:row>26</xdr:row>
      <xdr:rowOff>114300</xdr:rowOff>
    </xdr:to>
    <xdr:cxnSp macro="">
      <xdr:nvCxnSpPr>
        <xdr:cNvPr id="2" name="Straight Arrow Connector 1">
          <a:extLst>
            <a:ext uri="{FF2B5EF4-FFF2-40B4-BE49-F238E27FC236}">
              <a16:creationId xmlns:a16="http://schemas.microsoft.com/office/drawing/2014/main" id="{ABA51512-C87B-4085-B47F-88889D1107BA}"/>
            </a:ext>
          </a:extLst>
        </xdr:cNvPr>
        <xdr:cNvCxnSpPr/>
      </xdr:nvCxnSpPr>
      <xdr:spPr>
        <a:xfrm flipH="1">
          <a:off x="7181850" y="5543550"/>
          <a:ext cx="7191375" cy="200025"/>
        </a:xfrm>
        <a:prstGeom prst="straightConnector1">
          <a:avLst/>
        </a:prstGeom>
        <a:ln w="762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146049</xdr:colOff>
      <xdr:row>16</xdr:row>
      <xdr:rowOff>95250</xdr:rowOff>
    </xdr:from>
    <xdr:to>
      <xdr:col>8</xdr:col>
      <xdr:colOff>0</xdr:colOff>
      <xdr:row>21</xdr:row>
      <xdr:rowOff>74083</xdr:rowOff>
    </xdr:to>
    <xdr:cxnSp macro="">
      <xdr:nvCxnSpPr>
        <xdr:cNvPr id="3" name="Straight Arrow Connector 2">
          <a:extLst>
            <a:ext uri="{FF2B5EF4-FFF2-40B4-BE49-F238E27FC236}">
              <a16:creationId xmlns:a16="http://schemas.microsoft.com/office/drawing/2014/main" id="{65F58D58-AD5A-517E-0433-974ED08238D6}"/>
            </a:ext>
          </a:extLst>
        </xdr:cNvPr>
        <xdr:cNvCxnSpPr/>
      </xdr:nvCxnSpPr>
      <xdr:spPr>
        <a:xfrm flipV="1">
          <a:off x="7204074" y="5486400"/>
          <a:ext cx="1111251" cy="1083733"/>
        </a:xfrm>
        <a:prstGeom prst="straightConnector1">
          <a:avLst/>
        </a:prstGeom>
        <a:ln w="762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19050</xdr:colOff>
      <xdr:row>18</xdr:row>
      <xdr:rowOff>123825</xdr:rowOff>
    </xdr:from>
    <xdr:to>
      <xdr:col>8</xdr:col>
      <xdr:colOff>266700</xdr:colOff>
      <xdr:row>23</xdr:row>
      <xdr:rowOff>123825</xdr:rowOff>
    </xdr:to>
    <xdr:cxnSp macro="">
      <xdr:nvCxnSpPr>
        <xdr:cNvPr id="2" name="Straight Arrow Connector 1">
          <a:extLst>
            <a:ext uri="{FF2B5EF4-FFF2-40B4-BE49-F238E27FC236}">
              <a16:creationId xmlns:a16="http://schemas.microsoft.com/office/drawing/2014/main" id="{3FCAF2A2-6FAF-49EF-9D58-630C8D83CA68}"/>
            </a:ext>
          </a:extLst>
        </xdr:cNvPr>
        <xdr:cNvCxnSpPr/>
      </xdr:nvCxnSpPr>
      <xdr:spPr>
        <a:xfrm flipH="1">
          <a:off x="6267450" y="4410075"/>
          <a:ext cx="7134225" cy="1047750"/>
        </a:xfrm>
        <a:prstGeom prst="straightConnector1">
          <a:avLst/>
        </a:prstGeom>
        <a:ln w="762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F15814-4827-4E20-95A6-AF12BD69BCBC}">
  <dimension ref="A1:Y18"/>
  <sheetViews>
    <sheetView workbookViewId="0">
      <selection activeCell="AA6" sqref="AA6"/>
    </sheetView>
  </sheetViews>
  <sheetFormatPr defaultRowHeight="12.75" x14ac:dyDescent="0.2"/>
  <cols>
    <col min="1" max="1" width="22.5703125" bestFit="1" customWidth="1"/>
  </cols>
  <sheetData>
    <row r="1" spans="1:25" ht="23.25" x14ac:dyDescent="0.35">
      <c r="A1" s="195" t="s">
        <v>62</v>
      </c>
      <c r="B1" s="196"/>
      <c r="C1" s="196"/>
      <c r="D1" s="196"/>
      <c r="E1" s="196"/>
      <c r="F1" s="196"/>
      <c r="G1" s="196"/>
      <c r="H1" s="196"/>
      <c r="I1" s="196"/>
      <c r="J1" s="196"/>
      <c r="K1" s="196"/>
      <c r="L1" s="196"/>
      <c r="M1" s="196"/>
      <c r="N1" s="196"/>
      <c r="O1" s="196"/>
      <c r="P1" s="196"/>
      <c r="Q1" s="196"/>
      <c r="R1" s="196"/>
      <c r="S1" s="196"/>
      <c r="T1" s="196"/>
      <c r="U1" s="196"/>
      <c r="V1" s="197"/>
      <c r="W1" s="197"/>
      <c r="X1" s="197"/>
      <c r="Y1" s="197"/>
    </row>
    <row r="2" spans="1:25" ht="34.5" customHeight="1" x14ac:dyDescent="0.2">
      <c r="A2" s="287" t="s">
        <v>195</v>
      </c>
      <c r="B2" s="288"/>
      <c r="C2" s="288"/>
      <c r="D2" s="288"/>
      <c r="E2" s="288"/>
      <c r="F2" s="288"/>
      <c r="G2" s="288"/>
      <c r="H2" s="288"/>
      <c r="I2" s="288"/>
      <c r="J2" s="288"/>
      <c r="K2" s="288"/>
      <c r="L2" s="288"/>
      <c r="M2" s="288"/>
      <c r="N2" s="288"/>
      <c r="O2" s="288"/>
      <c r="P2" s="288"/>
      <c r="Q2" s="288"/>
      <c r="R2" s="288"/>
      <c r="S2" s="288"/>
      <c r="T2" s="288"/>
      <c r="U2" s="288"/>
      <c r="V2" s="288"/>
      <c r="W2" s="288"/>
      <c r="X2" s="288"/>
      <c r="Y2" s="288"/>
    </row>
    <row r="3" spans="1:25" ht="18.75" customHeight="1" x14ac:dyDescent="0.2">
      <c r="A3" s="25"/>
      <c r="B3" s="26"/>
      <c r="C3" s="26"/>
      <c r="D3" s="26"/>
      <c r="E3" s="26"/>
      <c r="F3" s="26"/>
      <c r="G3" s="26"/>
      <c r="H3" s="26"/>
      <c r="I3" s="26"/>
      <c r="J3" s="26"/>
      <c r="K3" s="26"/>
      <c r="L3" s="26"/>
      <c r="M3" s="26"/>
      <c r="N3" s="26"/>
      <c r="O3" s="26"/>
      <c r="P3" s="26"/>
      <c r="Q3" s="26"/>
      <c r="R3" s="26"/>
      <c r="S3" s="26"/>
      <c r="T3" s="26"/>
      <c r="U3" s="26"/>
      <c r="V3" s="26"/>
      <c r="W3" s="26"/>
      <c r="X3" s="26"/>
      <c r="Y3" s="26"/>
    </row>
    <row r="4" spans="1:25" ht="27" customHeight="1" x14ac:dyDescent="0.2">
      <c r="A4" s="25" t="s">
        <v>232</v>
      </c>
      <c r="B4" s="26"/>
      <c r="C4" s="26"/>
      <c r="D4" s="26"/>
      <c r="E4" s="26"/>
      <c r="F4" s="26"/>
      <c r="G4" s="26"/>
      <c r="H4" s="26"/>
      <c r="I4" s="26"/>
      <c r="J4" s="26"/>
      <c r="K4" s="26"/>
      <c r="L4" s="26"/>
      <c r="M4" s="26"/>
      <c r="N4" s="26"/>
      <c r="O4" s="26"/>
      <c r="P4" s="26"/>
      <c r="Q4" s="26"/>
      <c r="R4" s="26"/>
      <c r="S4" s="26"/>
      <c r="T4" s="26"/>
      <c r="U4" s="26"/>
      <c r="V4" s="26"/>
      <c r="W4" s="26"/>
      <c r="X4" s="26"/>
      <c r="Y4" s="26"/>
    </row>
    <row r="5" spans="1:25" s="232" customFormat="1" ht="14.25" customHeight="1" x14ac:dyDescent="0.2">
      <c r="A5" s="230"/>
      <c r="B5" s="26"/>
      <c r="C5" s="26"/>
      <c r="D5" s="26"/>
      <c r="E5" s="26"/>
      <c r="F5" s="26"/>
      <c r="G5" s="26"/>
      <c r="H5" s="26"/>
      <c r="I5" s="26"/>
      <c r="J5" s="26"/>
      <c r="K5" s="26"/>
      <c r="L5" s="26"/>
      <c r="M5" s="26"/>
      <c r="N5" s="26"/>
      <c r="O5" s="26"/>
      <c r="P5" s="26"/>
      <c r="Q5" s="26"/>
      <c r="R5" s="26"/>
      <c r="S5" s="26"/>
      <c r="T5" s="26"/>
      <c r="U5" s="26"/>
      <c r="V5" s="26"/>
      <c r="W5" s="26"/>
      <c r="X5" s="26"/>
      <c r="Y5" s="26"/>
    </row>
    <row r="6" spans="1:25" ht="52.5" customHeight="1" x14ac:dyDescent="0.2">
      <c r="A6" s="287" t="s">
        <v>231</v>
      </c>
      <c r="B6" s="287"/>
      <c r="C6" s="287"/>
      <c r="D6" s="287"/>
      <c r="E6" s="287"/>
      <c r="F6" s="287"/>
      <c r="G6" s="287"/>
      <c r="H6" s="287"/>
      <c r="I6" s="287"/>
      <c r="J6" s="287"/>
      <c r="K6" s="287"/>
      <c r="L6" s="287"/>
      <c r="M6" s="287"/>
      <c r="N6" s="287"/>
      <c r="O6" s="287"/>
      <c r="P6" s="287"/>
      <c r="Q6" s="287"/>
      <c r="R6" s="287"/>
      <c r="S6" s="287"/>
      <c r="T6" s="287"/>
      <c r="U6" s="287"/>
      <c r="V6" s="287"/>
      <c r="W6" s="287"/>
      <c r="X6" s="287"/>
      <c r="Y6" s="26"/>
    </row>
    <row r="7" spans="1:25" s="232" customFormat="1" ht="16.5" customHeight="1" x14ac:dyDescent="0.2">
      <c r="A7" s="231"/>
      <c r="B7" s="231"/>
      <c r="C7" s="231"/>
      <c r="D7" s="231"/>
      <c r="E7" s="231"/>
      <c r="F7" s="231"/>
      <c r="G7" s="231"/>
      <c r="H7" s="231"/>
      <c r="I7" s="231"/>
      <c r="J7" s="231"/>
      <c r="K7" s="231"/>
      <c r="L7" s="231"/>
      <c r="M7" s="231"/>
      <c r="N7" s="231"/>
      <c r="O7" s="231"/>
      <c r="P7" s="231"/>
      <c r="Q7" s="231"/>
      <c r="R7" s="231"/>
      <c r="S7" s="231"/>
      <c r="T7" s="231"/>
      <c r="U7" s="231"/>
      <c r="V7" s="231"/>
      <c r="W7" s="231"/>
      <c r="X7" s="231"/>
      <c r="Y7" s="26"/>
    </row>
    <row r="8" spans="1:25" ht="18.75" x14ac:dyDescent="0.2">
      <c r="A8" s="25" t="s">
        <v>141</v>
      </c>
      <c r="B8" s="25"/>
      <c r="C8" s="25"/>
      <c r="D8" s="25"/>
      <c r="E8" s="25"/>
      <c r="F8" s="25"/>
      <c r="G8" s="25"/>
      <c r="H8" s="25"/>
      <c r="I8" s="25"/>
      <c r="J8" s="25"/>
      <c r="K8" s="25"/>
      <c r="L8" s="25"/>
      <c r="M8" s="25"/>
      <c r="N8" s="25"/>
      <c r="O8" s="25"/>
      <c r="P8" s="25"/>
      <c r="Q8" s="25"/>
      <c r="R8" s="25"/>
      <c r="S8" s="25"/>
      <c r="T8" s="25"/>
      <c r="U8" s="25"/>
      <c r="V8" s="26"/>
      <c r="W8" s="26"/>
      <c r="X8" s="26"/>
      <c r="Y8" s="26"/>
    </row>
    <row r="9" spans="1:25" ht="18.75" x14ac:dyDescent="0.2">
      <c r="A9" s="25"/>
      <c r="B9" s="25"/>
      <c r="C9" s="25"/>
      <c r="D9" s="25"/>
      <c r="E9" s="25"/>
      <c r="F9" s="25"/>
      <c r="G9" s="25"/>
      <c r="H9" s="25"/>
      <c r="I9" s="25"/>
      <c r="J9" s="25"/>
      <c r="K9" s="25"/>
      <c r="L9" s="25"/>
      <c r="M9" s="25"/>
      <c r="N9" s="25"/>
      <c r="O9" s="25"/>
      <c r="P9" s="25"/>
      <c r="Q9" s="25"/>
      <c r="R9" s="25"/>
      <c r="S9" s="25"/>
      <c r="T9" s="25"/>
      <c r="U9" s="25"/>
      <c r="V9" s="26"/>
      <c r="W9" s="26"/>
      <c r="X9" s="26"/>
      <c r="Y9" s="26"/>
    </row>
    <row r="10" spans="1:25" ht="35.25" customHeight="1" x14ac:dyDescent="0.2">
      <c r="A10" s="287" t="s">
        <v>217</v>
      </c>
      <c r="B10" s="287"/>
      <c r="C10" s="287"/>
      <c r="D10" s="287"/>
      <c r="E10" s="287"/>
      <c r="F10" s="287"/>
      <c r="G10" s="287"/>
      <c r="H10" s="287"/>
      <c r="I10" s="287"/>
      <c r="J10" s="287"/>
      <c r="K10" s="287"/>
      <c r="L10" s="287"/>
      <c r="M10" s="287"/>
      <c r="N10" s="287"/>
      <c r="O10" s="287"/>
      <c r="P10" s="287"/>
      <c r="Q10" s="287"/>
      <c r="R10" s="287"/>
      <c r="S10" s="287"/>
      <c r="T10" s="287"/>
      <c r="U10" s="287"/>
      <c r="V10" s="287"/>
      <c r="W10" s="287"/>
      <c r="X10" s="287"/>
      <c r="Y10" s="26"/>
    </row>
    <row r="11" spans="1:25" ht="20.25" customHeight="1" x14ac:dyDescent="0.2">
      <c r="A11" s="64"/>
      <c r="B11" s="65"/>
      <c r="C11" s="65"/>
      <c r="D11" s="65"/>
      <c r="E11" s="65"/>
      <c r="F11" s="65"/>
      <c r="G11" s="65"/>
      <c r="H11" s="65"/>
      <c r="I11" s="65"/>
      <c r="J11" s="65"/>
      <c r="K11" s="65"/>
      <c r="L11" s="65"/>
      <c r="M11" s="65"/>
      <c r="N11" s="65"/>
      <c r="O11" s="65"/>
      <c r="P11" s="65"/>
      <c r="Q11" s="65"/>
      <c r="R11" s="65"/>
      <c r="S11" s="65"/>
      <c r="T11" s="65"/>
      <c r="U11" s="65"/>
      <c r="V11" s="65"/>
      <c r="W11" s="65"/>
      <c r="X11" s="65"/>
      <c r="Y11" s="26"/>
    </row>
    <row r="12" spans="1:25" ht="18.75" customHeight="1" x14ac:dyDescent="0.2">
      <c r="A12" s="287" t="s">
        <v>157</v>
      </c>
      <c r="B12" s="287"/>
      <c r="C12" s="287"/>
      <c r="D12" s="287"/>
      <c r="E12" s="287"/>
      <c r="F12" s="287"/>
      <c r="G12" s="287"/>
      <c r="H12" s="287"/>
      <c r="I12" s="287"/>
      <c r="J12" s="287"/>
      <c r="K12" s="287"/>
      <c r="L12" s="287"/>
      <c r="M12" s="287"/>
      <c r="N12" s="287"/>
      <c r="O12" s="287"/>
      <c r="P12" s="287"/>
      <c r="Q12" s="287"/>
      <c r="R12" s="287"/>
      <c r="S12" s="287"/>
      <c r="T12" s="287"/>
      <c r="U12" s="287"/>
      <c r="V12" s="287"/>
      <c r="W12" s="287"/>
      <c r="X12" s="287"/>
      <c r="Y12" s="26"/>
    </row>
    <row r="13" spans="1:25" ht="18.75" x14ac:dyDescent="0.2">
      <c r="A13" s="25"/>
      <c r="B13" s="25"/>
      <c r="C13" s="25"/>
      <c r="D13" s="25"/>
      <c r="E13" s="25"/>
      <c r="F13" s="25"/>
      <c r="G13" s="25"/>
      <c r="H13" s="25"/>
      <c r="I13" s="25"/>
      <c r="J13" s="25"/>
      <c r="K13" s="25"/>
      <c r="L13" s="25"/>
      <c r="M13" s="25"/>
      <c r="N13" s="25"/>
      <c r="O13" s="25"/>
      <c r="P13" s="25"/>
      <c r="Q13" s="25"/>
      <c r="R13" s="25"/>
      <c r="S13" s="25"/>
      <c r="T13" s="25"/>
      <c r="U13" s="25"/>
      <c r="V13" s="26"/>
      <c r="W13" s="26"/>
      <c r="X13" s="26"/>
      <c r="Y13" s="26"/>
    </row>
    <row r="14" spans="1:25" ht="23.25" customHeight="1" x14ac:dyDescent="0.2">
      <c r="A14" s="286" t="s">
        <v>105</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6"/>
    </row>
    <row r="15" spans="1:25" ht="18.75" x14ac:dyDescent="0.2">
      <c r="A15" s="25" t="s">
        <v>111</v>
      </c>
      <c r="B15" s="25"/>
      <c r="C15" s="25"/>
      <c r="D15" s="25"/>
      <c r="E15" s="25"/>
      <c r="F15" s="25"/>
      <c r="G15" s="25"/>
      <c r="H15" s="25"/>
      <c r="I15" s="25"/>
      <c r="J15" s="25"/>
      <c r="K15" s="25"/>
      <c r="L15" s="25"/>
      <c r="M15" s="25"/>
      <c r="N15" s="25"/>
      <c r="O15" s="25"/>
      <c r="P15" s="25"/>
      <c r="Q15" s="25"/>
      <c r="R15" s="25"/>
      <c r="S15" s="25"/>
      <c r="T15" s="25"/>
      <c r="U15" s="25"/>
      <c r="V15" s="26"/>
      <c r="W15" s="26"/>
      <c r="X15" s="26"/>
      <c r="Y15" s="26"/>
    </row>
    <row r="16" spans="1:25" ht="28.5" customHeight="1" x14ac:dyDescent="0.2">
      <c r="A16" s="286" t="s">
        <v>110</v>
      </c>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6"/>
    </row>
    <row r="17" spans="1:25" ht="18.75" x14ac:dyDescent="0.3">
      <c r="A17" s="23"/>
      <c r="B17" s="23"/>
      <c r="C17" s="23"/>
      <c r="D17" s="23"/>
      <c r="E17" s="23"/>
      <c r="F17" s="23"/>
      <c r="G17" s="23"/>
      <c r="H17" s="23"/>
      <c r="I17" s="23"/>
      <c r="J17" s="23"/>
      <c r="K17" s="23"/>
      <c r="L17" s="23"/>
      <c r="M17" s="23"/>
      <c r="N17" s="23"/>
      <c r="O17" s="23"/>
      <c r="P17" s="23"/>
      <c r="Q17" s="23"/>
      <c r="R17" s="23"/>
      <c r="S17" s="23"/>
      <c r="T17" s="23"/>
      <c r="U17" s="23"/>
      <c r="V17" s="24"/>
      <c r="W17" s="24"/>
      <c r="X17" s="24"/>
      <c r="Y17" s="24"/>
    </row>
    <row r="18" spans="1:25" ht="18" x14ac:dyDescent="0.25">
      <c r="A18" s="19"/>
      <c r="B18" s="19"/>
      <c r="C18" s="19"/>
      <c r="D18" s="19"/>
      <c r="E18" s="19"/>
      <c r="F18" s="19"/>
      <c r="G18" s="19"/>
      <c r="H18" s="19"/>
      <c r="I18" s="19"/>
      <c r="J18" s="19"/>
      <c r="K18" s="19"/>
      <c r="L18" s="19"/>
      <c r="M18" s="19"/>
      <c r="N18" s="19"/>
      <c r="O18" s="19"/>
      <c r="P18" s="19"/>
      <c r="Q18" s="19"/>
      <c r="R18" s="19"/>
      <c r="S18" s="19"/>
      <c r="T18" s="19"/>
      <c r="U18" s="19"/>
    </row>
  </sheetData>
  <mergeCells count="6">
    <mergeCell ref="A16:X16"/>
    <mergeCell ref="A14:X14"/>
    <mergeCell ref="A12:X12"/>
    <mergeCell ref="A10:X10"/>
    <mergeCell ref="A2:Y2"/>
    <mergeCell ref="A6:X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EE653-DE95-4D79-BDEE-1D28B89FB13A}">
  <dimension ref="A1:N26"/>
  <sheetViews>
    <sheetView workbookViewId="0">
      <selection activeCell="B23" sqref="B23:H23"/>
    </sheetView>
  </sheetViews>
  <sheetFormatPr defaultColWidth="9.140625" defaultRowHeight="12.75" x14ac:dyDescent="0.2"/>
  <cols>
    <col min="1" max="1" width="9.140625" style="1"/>
    <col min="2" max="2" width="46.7109375" style="1" bestFit="1" customWidth="1"/>
    <col min="3" max="3" width="11.42578125" style="1" bestFit="1" customWidth="1"/>
    <col min="4" max="4" width="19.140625" style="1" bestFit="1" customWidth="1"/>
    <col min="5" max="5" width="9.140625" style="1" bestFit="1" customWidth="1"/>
    <col min="6" max="6" width="9.7109375" style="1" bestFit="1" customWidth="1"/>
    <col min="7" max="7" width="15.5703125" style="1" customWidth="1"/>
    <col min="8" max="8" width="11" style="1" bestFit="1" customWidth="1"/>
    <col min="9" max="9" width="11.7109375" style="1" customWidth="1"/>
    <col min="10" max="13" width="9.140625" style="1"/>
    <col min="14" max="14" width="10.42578125" style="1" bestFit="1" customWidth="1"/>
    <col min="15" max="16" width="9.140625" style="1"/>
    <col min="17" max="17" width="46.7109375" style="1" bestFit="1" customWidth="1"/>
    <col min="18" max="16384" width="9.140625" style="1"/>
  </cols>
  <sheetData>
    <row r="1" spans="1:14" ht="21" x14ac:dyDescent="0.2">
      <c r="A1" s="37"/>
      <c r="B1" s="311" t="s">
        <v>126</v>
      </c>
      <c r="C1" s="311"/>
      <c r="D1" s="311"/>
      <c r="E1" s="311"/>
      <c r="F1" s="311"/>
      <c r="G1" s="311"/>
      <c r="H1" s="311"/>
      <c r="I1" s="311"/>
    </row>
    <row r="2" spans="1:14" ht="27" customHeight="1" x14ac:dyDescent="0.25">
      <c r="A2" s="37"/>
      <c r="B2" s="321" t="s">
        <v>136</v>
      </c>
      <c r="C2" s="321"/>
      <c r="D2" s="321"/>
      <c r="E2" s="321"/>
      <c r="F2" s="321"/>
      <c r="G2" s="321"/>
      <c r="H2" s="321"/>
      <c r="I2" s="37"/>
    </row>
    <row r="3" spans="1:14" ht="15.75" x14ac:dyDescent="0.25">
      <c r="A3" s="37"/>
      <c r="B3" s="162" t="s">
        <v>214</v>
      </c>
      <c r="C3" s="167"/>
      <c r="D3" s="167"/>
      <c r="E3" s="167"/>
      <c r="F3" s="167"/>
      <c r="G3" s="167"/>
      <c r="H3" s="167"/>
      <c r="I3" s="37"/>
    </row>
    <row r="4" spans="1:14" ht="15.75" x14ac:dyDescent="0.25">
      <c r="A4" s="37"/>
      <c r="B4" s="162" t="s">
        <v>133</v>
      </c>
      <c r="C4" s="167"/>
      <c r="D4" s="167"/>
      <c r="E4" s="167"/>
      <c r="F4" s="167"/>
      <c r="G4" s="167"/>
      <c r="H4" s="167"/>
      <c r="I4" s="37"/>
    </row>
    <row r="5" spans="1:14" ht="15.75" x14ac:dyDescent="0.25">
      <c r="A5" s="37"/>
      <c r="B5" s="162" t="s">
        <v>134</v>
      </c>
      <c r="C5" s="162"/>
      <c r="D5" s="162"/>
      <c r="E5" s="162"/>
      <c r="F5" s="162"/>
      <c r="G5" s="162"/>
      <c r="H5" s="167"/>
      <c r="I5" s="37"/>
    </row>
    <row r="6" spans="1:14" ht="15.75" x14ac:dyDescent="0.25">
      <c r="A6" s="37"/>
      <c r="B6" s="162" t="s">
        <v>135</v>
      </c>
      <c r="C6" s="162"/>
      <c r="D6" s="162"/>
      <c r="E6" s="162"/>
      <c r="F6" s="162"/>
      <c r="G6" s="162"/>
      <c r="H6" s="167"/>
      <c r="I6" s="37"/>
    </row>
    <row r="7" spans="1:14" ht="15.75" x14ac:dyDescent="0.25">
      <c r="A7" s="37"/>
      <c r="B7" s="162" t="s">
        <v>137</v>
      </c>
      <c r="C7" s="167"/>
      <c r="D7" s="167"/>
      <c r="E7" s="167"/>
      <c r="F7" s="167"/>
      <c r="G7" s="167"/>
      <c r="H7" s="167"/>
      <c r="I7" s="37"/>
    </row>
    <row r="8" spans="1:14" ht="13.5" thickBot="1" x14ac:dyDescent="0.25">
      <c r="A8" s="37"/>
      <c r="B8" s="37"/>
      <c r="C8" s="37"/>
      <c r="D8" s="37"/>
      <c r="E8" s="37"/>
      <c r="F8" s="37"/>
      <c r="G8" s="37"/>
      <c r="H8" s="37"/>
      <c r="I8" s="37"/>
    </row>
    <row r="9" spans="1:14" ht="19.5" thickBot="1" x14ac:dyDescent="0.35">
      <c r="A9" s="37"/>
      <c r="B9" s="318" t="s">
        <v>121</v>
      </c>
      <c r="C9" s="319"/>
      <c r="D9" s="319"/>
      <c r="E9" s="319"/>
      <c r="F9" s="319"/>
      <c r="G9" s="319"/>
      <c r="H9" s="320"/>
      <c r="I9" s="37"/>
    </row>
    <row r="10" spans="1:14" ht="16.5" thickBot="1" x14ac:dyDescent="0.3">
      <c r="A10" s="37"/>
      <c r="B10" s="322" t="s">
        <v>122</v>
      </c>
      <c r="C10" s="322"/>
      <c r="D10" s="322"/>
      <c r="E10" s="322"/>
      <c r="F10" s="322"/>
      <c r="G10" s="322"/>
      <c r="H10" s="322"/>
      <c r="I10" s="37"/>
    </row>
    <row r="11" spans="1:14" ht="15.75" x14ac:dyDescent="0.25">
      <c r="A11" s="37"/>
      <c r="B11" s="214" t="s">
        <v>123</v>
      </c>
      <c r="C11" s="215" t="s">
        <v>70</v>
      </c>
      <c r="D11" s="215" t="s">
        <v>132</v>
      </c>
      <c r="E11" s="216" t="s">
        <v>87</v>
      </c>
      <c r="F11" s="216" t="s">
        <v>185</v>
      </c>
      <c r="G11" s="216" t="s">
        <v>100</v>
      </c>
      <c r="H11" s="223" t="s">
        <v>179</v>
      </c>
      <c r="I11" s="37"/>
    </row>
    <row r="12" spans="1:14" ht="15.75" x14ac:dyDescent="0.25">
      <c r="A12" s="37"/>
      <c r="B12" s="198" t="s">
        <v>127</v>
      </c>
      <c r="C12" s="155"/>
      <c r="D12" s="157">
        <v>0</v>
      </c>
      <c r="E12" s="157">
        <v>0</v>
      </c>
      <c r="F12" s="156">
        <v>45</v>
      </c>
      <c r="G12" s="157">
        <v>0</v>
      </c>
      <c r="H12" s="224">
        <f>SUM((D12+E12)*(F12*G12))/60</f>
        <v>0</v>
      </c>
      <c r="I12" s="37"/>
      <c r="J12"/>
      <c r="K12"/>
      <c r="L12"/>
      <c r="M12"/>
      <c r="N12" s="41"/>
    </row>
    <row r="13" spans="1:14" ht="15.75" x14ac:dyDescent="0.25">
      <c r="A13" s="37"/>
      <c r="B13" s="221" t="s">
        <v>128</v>
      </c>
      <c r="C13" s="164"/>
      <c r="D13" s="157">
        <v>0</v>
      </c>
      <c r="E13" s="165">
        <v>0</v>
      </c>
      <c r="F13" s="166">
        <v>45</v>
      </c>
      <c r="G13" s="165">
        <v>0</v>
      </c>
      <c r="H13" s="224">
        <f>SUM((D13+E13)*(F13*G13))/60</f>
        <v>0</v>
      </c>
      <c r="I13" s="37"/>
      <c r="J13"/>
      <c r="K13"/>
      <c r="L13"/>
      <c r="M13"/>
      <c r="N13" s="41"/>
    </row>
    <row r="14" spans="1:14" ht="15.75" x14ac:dyDescent="0.25">
      <c r="A14" s="37"/>
      <c r="B14" s="198" t="s">
        <v>129</v>
      </c>
      <c r="C14" s="155"/>
      <c r="D14" s="157">
        <v>0</v>
      </c>
      <c r="E14" s="157">
        <v>0</v>
      </c>
      <c r="F14" s="156">
        <v>45</v>
      </c>
      <c r="G14" s="157">
        <v>0</v>
      </c>
      <c r="H14" s="224">
        <f>SUM((D14+E14)*(F14*G14))/60</f>
        <v>0</v>
      </c>
      <c r="I14" s="37"/>
    </row>
    <row r="15" spans="1:14" ht="15.75" x14ac:dyDescent="0.25">
      <c r="A15" s="37"/>
      <c r="B15" s="198" t="s">
        <v>130</v>
      </c>
      <c r="C15" s="155"/>
      <c r="D15" s="157">
        <v>0</v>
      </c>
      <c r="E15" s="157">
        <v>0</v>
      </c>
      <c r="F15" s="156">
        <v>45</v>
      </c>
      <c r="G15" s="157">
        <v>0</v>
      </c>
      <c r="H15" s="224">
        <f>SUM((D15+E15)*(F15*G15))/60</f>
        <v>0</v>
      </c>
      <c r="I15" s="37"/>
    </row>
    <row r="16" spans="1:14" ht="15.75" x14ac:dyDescent="0.25">
      <c r="A16" s="37"/>
      <c r="B16" s="198" t="s">
        <v>131</v>
      </c>
      <c r="C16" s="155"/>
      <c r="D16" s="157">
        <v>0</v>
      </c>
      <c r="E16" s="157">
        <v>0</v>
      </c>
      <c r="F16" s="156">
        <v>45</v>
      </c>
      <c r="G16" s="157">
        <v>0</v>
      </c>
      <c r="H16" s="224">
        <f>SUM((D16+E16)*(F16*G16))/60</f>
        <v>0</v>
      </c>
      <c r="I16" s="37"/>
    </row>
    <row r="17" spans="1:9" ht="16.5" thickBot="1" x14ac:dyDescent="0.3">
      <c r="A17" s="37"/>
      <c r="B17" s="205"/>
      <c r="C17" s="206"/>
      <c r="D17" s="208"/>
      <c r="E17" s="208"/>
      <c r="F17" s="207"/>
      <c r="G17" s="208"/>
      <c r="H17" s="225"/>
      <c r="I17" s="37"/>
    </row>
    <row r="18" spans="1:9" ht="15.75" x14ac:dyDescent="0.25">
      <c r="A18" s="37"/>
      <c r="B18" s="167"/>
      <c r="C18" s="167"/>
      <c r="D18" s="167"/>
      <c r="E18" s="167"/>
      <c r="F18" s="167"/>
      <c r="G18" s="168" t="s">
        <v>184</v>
      </c>
      <c r="H18" s="183">
        <f>SUM(H12:H17)</f>
        <v>0</v>
      </c>
      <c r="I18" s="37"/>
    </row>
    <row r="19" spans="1:9" ht="15.75" x14ac:dyDescent="0.25">
      <c r="A19" s="37"/>
      <c r="B19" s="167"/>
      <c r="C19" s="167"/>
      <c r="D19" s="167"/>
      <c r="E19" s="167"/>
      <c r="F19" s="167"/>
      <c r="G19" s="168" t="s">
        <v>69</v>
      </c>
      <c r="H19" s="184" t="e">
        <f>SUM(H18)/('1. Clinical Service Details'!C5*('1. Clinical Service Details'!C6*25))</f>
        <v>#DIV/0!</v>
      </c>
      <c r="I19" s="37"/>
    </row>
    <row r="20" spans="1:9" ht="15.75" x14ac:dyDescent="0.25">
      <c r="A20" s="37"/>
      <c r="B20" s="167"/>
      <c r="C20" s="167"/>
      <c r="D20" s="167"/>
      <c r="E20" s="167"/>
      <c r="F20" s="167"/>
      <c r="G20" s="168" t="s">
        <v>151</v>
      </c>
      <c r="H20" s="184" t="e">
        <f>SUM(H19)*0.75</f>
        <v>#DIV/0!</v>
      </c>
      <c r="I20" s="37"/>
    </row>
    <row r="21" spans="1:9" ht="15.75" x14ac:dyDescent="0.25">
      <c r="A21" s="37"/>
      <c r="B21" s="167"/>
      <c r="C21" s="167"/>
      <c r="D21" s="167"/>
      <c r="E21" s="167"/>
      <c r="F21" s="167"/>
      <c r="G21" s="168" t="s">
        <v>154</v>
      </c>
      <c r="H21" s="184" t="e">
        <f>SUM(H19*0.5)</f>
        <v>#DIV/0!</v>
      </c>
      <c r="I21" s="37"/>
    </row>
    <row r="22" spans="1:9" ht="15.75" x14ac:dyDescent="0.25">
      <c r="A22" s="37"/>
      <c r="B22" s="167"/>
      <c r="C22" s="167"/>
      <c r="D22" s="167"/>
      <c r="E22" s="167"/>
      <c r="F22" s="167"/>
      <c r="G22" s="168" t="s">
        <v>152</v>
      </c>
      <c r="H22" s="184" t="e">
        <f>SUM(H19:H21)</f>
        <v>#DIV/0!</v>
      </c>
      <c r="I22" s="37"/>
    </row>
    <row r="23" spans="1:9" ht="15.75" x14ac:dyDescent="0.25">
      <c r="A23" s="37"/>
      <c r="B23" s="278"/>
      <c r="C23" s="278"/>
      <c r="D23" s="278"/>
      <c r="E23" s="278"/>
      <c r="F23" s="278"/>
      <c r="G23" s="275" t="s">
        <v>171</v>
      </c>
      <c r="H23" s="276" t="e">
        <f>SUM(H22)*1.14</f>
        <v>#DIV/0!</v>
      </c>
      <c r="I23" s="37"/>
    </row>
    <row r="24" spans="1:9" x14ac:dyDescent="0.2">
      <c r="A24" s="37"/>
      <c r="B24" s="37"/>
      <c r="C24" s="55"/>
      <c r="D24" s="55"/>
      <c r="E24" s="37"/>
      <c r="F24" s="37"/>
      <c r="G24" s="37"/>
      <c r="H24" s="37"/>
      <c r="I24" s="37"/>
    </row>
    <row r="26" spans="1:9" ht="28.5" customHeight="1" x14ac:dyDescent="0.2"/>
  </sheetData>
  <mergeCells count="4">
    <mergeCell ref="B1:I1"/>
    <mergeCell ref="B2:H2"/>
    <mergeCell ref="B9:H9"/>
    <mergeCell ref="B10:H10"/>
  </mergeCells>
  <pageMargins left="0.75" right="0.75" top="1" bottom="1" header="0.5" footer="0.5"/>
  <pageSetup paperSize="9" orientation="landscape" r:id="rId1"/>
  <headerFooter alignWithMargins="0"/>
  <ignoredErrors>
    <ignoredError sqref="H19:H23"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9"/>
  <sheetViews>
    <sheetView showGridLines="0" workbookViewId="0">
      <selection activeCell="E17" sqref="E17"/>
    </sheetView>
  </sheetViews>
  <sheetFormatPr defaultRowHeight="12.75" x14ac:dyDescent="0.2"/>
  <cols>
    <col min="1" max="1" width="0.85546875" customWidth="1"/>
    <col min="2" max="2" width="50.140625" customWidth="1"/>
    <col min="3" max="3" width="1.28515625" customWidth="1"/>
    <col min="4" max="4" width="4.28515625" customWidth="1"/>
    <col min="5" max="6" width="12.42578125" customWidth="1"/>
  </cols>
  <sheetData>
    <row r="1" spans="2:6" ht="25.5" x14ac:dyDescent="0.2">
      <c r="B1" s="2" t="s">
        <v>1</v>
      </c>
      <c r="C1" s="2"/>
      <c r="D1" s="6"/>
      <c r="E1" s="6"/>
      <c r="F1" s="6"/>
    </row>
    <row r="2" spans="2:6" x14ac:dyDescent="0.2">
      <c r="B2" s="2" t="s">
        <v>2</v>
      </c>
      <c r="C2" s="2"/>
      <c r="D2" s="6"/>
      <c r="E2" s="6"/>
      <c r="F2" s="6"/>
    </row>
    <row r="3" spans="2:6" x14ac:dyDescent="0.2">
      <c r="B3" s="3"/>
      <c r="C3" s="3"/>
      <c r="D3" s="7"/>
      <c r="E3" s="7"/>
      <c r="F3" s="7"/>
    </row>
    <row r="4" spans="2:6" ht="63.75" x14ac:dyDescent="0.2">
      <c r="B4" s="3" t="s">
        <v>3</v>
      </c>
      <c r="C4" s="3"/>
      <c r="D4" s="7"/>
      <c r="E4" s="7"/>
      <c r="F4" s="7"/>
    </row>
    <row r="5" spans="2:6" x14ac:dyDescent="0.2">
      <c r="B5" s="3"/>
      <c r="C5" s="3"/>
      <c r="D5" s="7"/>
      <c r="E5" s="7"/>
      <c r="F5" s="7"/>
    </row>
    <row r="6" spans="2:6" ht="25.5" x14ac:dyDescent="0.2">
      <c r="B6" s="2" t="s">
        <v>4</v>
      </c>
      <c r="C6" s="2"/>
      <c r="D6" s="6"/>
      <c r="E6" s="6" t="s">
        <v>5</v>
      </c>
      <c r="F6" s="6" t="s">
        <v>6</v>
      </c>
    </row>
    <row r="7" spans="2:6" ht="13.5" thickBot="1" x14ac:dyDescent="0.25">
      <c r="B7" s="3"/>
      <c r="C7" s="3"/>
      <c r="D7" s="7"/>
      <c r="E7" s="7"/>
      <c r="F7" s="7"/>
    </row>
    <row r="8" spans="2:6" ht="39" thickBot="1" x14ac:dyDescent="0.25">
      <c r="B8" s="4" t="s">
        <v>7</v>
      </c>
      <c r="C8" s="5"/>
      <c r="D8" s="8"/>
      <c r="E8" s="8">
        <v>6</v>
      </c>
      <c r="F8" s="9" t="s">
        <v>8</v>
      </c>
    </row>
    <row r="9" spans="2:6" x14ac:dyDescent="0.2">
      <c r="B9" s="3"/>
      <c r="C9" s="3"/>
      <c r="D9" s="7"/>
      <c r="E9" s="7"/>
      <c r="F9" s="7"/>
    </row>
  </sheetData>
  <pageMargins left="0.7" right="0.7" top="0.75" bottom="0.75" header="0.3" footer="0.3"/>
  <headerFooter>
    <oddHeader>&amp;C&amp;"arial"&amp;12&amp;KA80000 UNOFFICIAL&amp;1#_x000D_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C0F3C-8EBC-44FD-899A-DFC3C1699089}">
  <dimension ref="A1:D11"/>
  <sheetViews>
    <sheetView tabSelected="1" zoomScale="130" zoomScaleNormal="130" workbookViewId="0">
      <selection activeCell="B15" sqref="B15"/>
    </sheetView>
  </sheetViews>
  <sheetFormatPr defaultRowHeight="12.75" x14ac:dyDescent="0.2"/>
  <cols>
    <col min="1" max="1" width="8.28515625" customWidth="1"/>
    <col min="2" max="2" width="59.140625" customWidth="1"/>
  </cols>
  <sheetData>
    <row r="1" spans="1:4" ht="15.75" x14ac:dyDescent="0.2">
      <c r="A1" s="14"/>
      <c r="B1" s="16" t="s">
        <v>32</v>
      </c>
      <c r="C1" s="15"/>
      <c r="D1" s="15"/>
    </row>
    <row r="2" spans="1:4" ht="15" x14ac:dyDescent="0.25">
      <c r="A2" s="14"/>
      <c r="B2" s="27" t="s">
        <v>106</v>
      </c>
      <c r="C2" s="14"/>
      <c r="D2" s="14"/>
    </row>
    <row r="3" spans="1:4" ht="13.5" thickBot="1" x14ac:dyDescent="0.25">
      <c r="A3" s="14"/>
      <c r="B3" s="14"/>
      <c r="C3" s="14"/>
      <c r="D3" s="14"/>
    </row>
    <row r="4" spans="1:4" ht="18.75" x14ac:dyDescent="0.2">
      <c r="A4" s="14"/>
      <c r="B4" s="49" t="s">
        <v>22</v>
      </c>
      <c r="C4" s="50"/>
      <c r="D4" s="14"/>
    </row>
    <row r="5" spans="1:4" ht="15.75" x14ac:dyDescent="0.2">
      <c r="A5" s="14"/>
      <c r="B5" s="13" t="s">
        <v>172</v>
      </c>
      <c r="C5" s="80">
        <v>0</v>
      </c>
      <c r="D5" s="14"/>
    </row>
    <row r="6" spans="1:4" ht="26.25" customHeight="1" x14ac:dyDescent="0.2">
      <c r="A6" s="14"/>
      <c r="B6" s="13" t="s">
        <v>186</v>
      </c>
      <c r="C6" s="80">
        <v>0</v>
      </c>
      <c r="D6" s="14"/>
    </row>
    <row r="7" spans="1:4" ht="32.25" customHeight="1" x14ac:dyDescent="0.2">
      <c r="A7" s="14"/>
      <c r="B7" s="13" t="s">
        <v>237</v>
      </c>
      <c r="C7" s="80">
        <v>0</v>
      </c>
      <c r="D7" s="14"/>
    </row>
    <row r="8" spans="1:4" ht="16.5" thickBot="1" x14ac:dyDescent="0.25">
      <c r="A8" s="14"/>
      <c r="B8" s="79" t="s">
        <v>164</v>
      </c>
      <c r="C8" s="81">
        <v>0</v>
      </c>
      <c r="D8" s="14"/>
    </row>
    <row r="9" spans="1:4" x14ac:dyDescent="0.2">
      <c r="A9" s="14"/>
      <c r="B9" s="14"/>
      <c r="C9" s="14"/>
      <c r="D9" s="14"/>
    </row>
    <row r="10" spans="1:4" x14ac:dyDescent="0.2">
      <c r="A10" s="14"/>
      <c r="B10" s="14"/>
      <c r="C10" s="14"/>
      <c r="D10" s="14"/>
    </row>
    <row r="11" spans="1:4" x14ac:dyDescent="0.2">
      <c r="A11" s="17"/>
      <c r="C11" s="84"/>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zoomScaleNormal="100" workbookViewId="0">
      <selection activeCell="G29" sqref="G29"/>
    </sheetView>
  </sheetViews>
  <sheetFormatPr defaultColWidth="9.140625" defaultRowHeight="12.75" x14ac:dyDescent="0.2"/>
  <cols>
    <col min="1" max="1" width="5.140625" style="1" customWidth="1"/>
    <col min="2" max="2" width="75.85546875" style="1" customWidth="1"/>
    <col min="3" max="3" width="20.140625" style="1" customWidth="1"/>
    <col min="4" max="4" width="9.85546875" style="1" customWidth="1"/>
    <col min="5" max="5" width="3" style="1" customWidth="1"/>
    <col min="6" max="6" width="12" style="1" bestFit="1" customWidth="1"/>
    <col min="7" max="7" width="42.42578125" style="1" customWidth="1"/>
    <col min="8" max="8" width="21.28515625" style="1" customWidth="1"/>
    <col min="9" max="9" width="15.28515625" style="1" customWidth="1"/>
    <col min="10" max="10" width="19.7109375" style="1" customWidth="1"/>
    <col min="11" max="11" width="16.42578125" style="1" customWidth="1"/>
    <col min="12" max="12" width="11.140625" style="1" customWidth="1"/>
    <col min="13" max="13" width="21" style="1" customWidth="1"/>
    <col min="14" max="14" width="9.140625" style="234"/>
    <col min="15" max="16384" width="9.140625" style="1"/>
  </cols>
  <sheetData>
    <row r="1" spans="1:14" ht="21" x14ac:dyDescent="0.2">
      <c r="A1" s="20"/>
      <c r="B1" s="16" t="s">
        <v>61</v>
      </c>
      <c r="C1" s="15"/>
      <c r="D1" s="15"/>
      <c r="E1" s="139"/>
      <c r="F1" s="139"/>
      <c r="G1" s="139"/>
      <c r="H1" s="139"/>
      <c r="I1" s="139"/>
      <c r="J1" s="139"/>
      <c r="K1" s="139"/>
      <c r="L1" s="139"/>
      <c r="M1" s="233"/>
    </row>
    <row r="2" spans="1:14" ht="15.75" x14ac:dyDescent="0.25">
      <c r="A2" s="14"/>
      <c r="B2" s="299" t="s">
        <v>209</v>
      </c>
      <c r="C2" s="299"/>
      <c r="D2" s="299"/>
      <c r="E2" s="299"/>
      <c r="F2" s="299"/>
      <c r="G2" s="299"/>
      <c r="H2" s="299"/>
      <c r="I2" s="299"/>
      <c r="J2" s="299"/>
      <c r="K2" s="299"/>
      <c r="L2" s="299"/>
      <c r="M2" s="37"/>
    </row>
    <row r="3" spans="1:14" ht="15.75" x14ac:dyDescent="0.25">
      <c r="A3" s="14"/>
      <c r="B3" s="289" t="s">
        <v>142</v>
      </c>
      <c r="C3" s="289"/>
      <c r="D3" s="148"/>
      <c r="E3" s="111"/>
      <c r="F3" s="111"/>
      <c r="G3" s="111"/>
      <c r="H3" s="111"/>
      <c r="I3" s="111"/>
      <c r="J3" s="111"/>
      <c r="K3" s="111"/>
      <c r="L3" s="111"/>
      <c r="M3" s="37"/>
    </row>
    <row r="4" spans="1:14" ht="18.75" customHeight="1" x14ac:dyDescent="0.2">
      <c r="A4" s="14"/>
      <c r="B4" s="149" t="s">
        <v>124</v>
      </c>
      <c r="C4" s="110"/>
      <c r="D4" s="110"/>
      <c r="E4" s="111"/>
      <c r="F4" s="111"/>
      <c r="G4" s="111"/>
      <c r="H4" s="111"/>
      <c r="I4" s="111"/>
      <c r="J4" s="111"/>
      <c r="K4" s="111"/>
      <c r="L4" s="111"/>
      <c r="M4" s="37"/>
    </row>
    <row r="5" spans="1:14" ht="15.75" x14ac:dyDescent="0.2">
      <c r="A5" s="14"/>
      <c r="B5" s="300" t="s">
        <v>210</v>
      </c>
      <c r="C5" s="300"/>
      <c r="D5" s="300"/>
      <c r="E5" s="300"/>
      <c r="F5" s="300"/>
      <c r="G5" s="300"/>
      <c r="H5" s="111"/>
      <c r="I5" s="111"/>
      <c r="J5" s="111"/>
      <c r="K5" s="111"/>
      <c r="L5" s="111"/>
      <c r="M5" s="37"/>
    </row>
    <row r="6" spans="1:14" ht="30.75" customHeight="1" x14ac:dyDescent="0.2">
      <c r="A6" s="14"/>
      <c r="B6" s="289" t="s">
        <v>228</v>
      </c>
      <c r="C6" s="289"/>
      <c r="D6" s="289"/>
      <c r="E6" s="289"/>
      <c r="F6" s="289"/>
      <c r="G6" s="289"/>
      <c r="H6" s="289"/>
      <c r="I6" s="289"/>
      <c r="J6" s="289"/>
      <c r="K6" s="289"/>
      <c r="L6" s="289"/>
      <c r="M6" s="37"/>
    </row>
    <row r="7" spans="1:14" ht="18" customHeight="1" x14ac:dyDescent="0.2">
      <c r="A7" s="14"/>
      <c r="B7" s="285" t="s">
        <v>236</v>
      </c>
      <c r="C7" s="258"/>
      <c r="D7" s="258"/>
      <c r="E7" s="258"/>
      <c r="F7" s="258"/>
      <c r="G7" s="258"/>
      <c r="H7" s="258"/>
      <c r="I7" s="258"/>
      <c r="J7" s="258"/>
      <c r="K7" s="258"/>
      <c r="L7" s="258"/>
      <c r="M7" s="37"/>
    </row>
    <row r="8" spans="1:14" ht="8.25" customHeight="1" thickBot="1" x14ac:dyDescent="0.25">
      <c r="A8" s="37"/>
      <c r="B8" s="37"/>
      <c r="C8" s="37"/>
      <c r="D8" s="37"/>
      <c r="E8" s="14"/>
      <c r="F8" s="14"/>
      <c r="G8" s="14"/>
      <c r="H8" s="14"/>
      <c r="I8" s="14"/>
      <c r="J8" s="14"/>
      <c r="K8" s="14"/>
      <c r="L8" s="14"/>
      <c r="M8" s="14"/>
      <c r="N8" s="235"/>
    </row>
    <row r="9" spans="1:14" ht="38.25" thickBot="1" x14ac:dyDescent="0.35">
      <c r="A9" s="14"/>
      <c r="B9" s="18" t="s">
        <v>143</v>
      </c>
      <c r="C9" s="91" t="s">
        <v>188</v>
      </c>
      <c r="D9" s="45"/>
      <c r="E9" s="14"/>
      <c r="F9" s="290" t="s">
        <v>215</v>
      </c>
      <c r="G9" s="291"/>
      <c r="H9" s="291"/>
      <c r="I9" s="291"/>
      <c r="J9" s="292"/>
      <c r="K9" s="293"/>
      <c r="L9" s="14"/>
      <c r="M9" s="14"/>
      <c r="N9" s="235"/>
    </row>
    <row r="10" spans="1:14" ht="28.5" customHeight="1" thickBot="1" x14ac:dyDescent="0.25">
      <c r="A10" s="14"/>
      <c r="B10" s="12" t="s">
        <v>52</v>
      </c>
      <c r="C10" s="173">
        <v>33.75</v>
      </c>
      <c r="D10" s="44"/>
      <c r="E10" s="14"/>
      <c r="F10" s="92" t="s">
        <v>63</v>
      </c>
      <c r="G10" s="93" t="s">
        <v>34</v>
      </c>
      <c r="H10" s="93" t="s">
        <v>220</v>
      </c>
      <c r="I10" s="93" t="s">
        <v>211</v>
      </c>
      <c r="J10" s="94" t="s">
        <v>178</v>
      </c>
      <c r="K10" s="95" t="s">
        <v>179</v>
      </c>
      <c r="L10" s="238" t="s">
        <v>223</v>
      </c>
      <c r="M10" s="14"/>
      <c r="N10" s="235"/>
    </row>
    <row r="11" spans="1:14" ht="16.5" thickBot="1" x14ac:dyDescent="0.25">
      <c r="A11" s="14"/>
      <c r="B11" s="10" t="s">
        <v>30</v>
      </c>
      <c r="C11" s="173">
        <v>26.25</v>
      </c>
      <c r="D11" s="44"/>
      <c r="E11" s="14"/>
      <c r="F11" s="96">
        <v>15902</v>
      </c>
      <c r="G11" s="97" t="s">
        <v>35</v>
      </c>
      <c r="H11" s="98">
        <v>0</v>
      </c>
      <c r="I11" s="99">
        <v>60</v>
      </c>
      <c r="J11" s="100">
        <v>0</v>
      </c>
      <c r="K11" s="129">
        <f>SUM((H11)*(I11+J11)/60)</f>
        <v>0</v>
      </c>
      <c r="L11" s="239">
        <f>SUM((H11*I11)/2)/60</f>
        <v>0</v>
      </c>
      <c r="M11" s="14"/>
      <c r="N11" s="235"/>
    </row>
    <row r="12" spans="1:14" ht="16.5" thickBot="1" x14ac:dyDescent="0.25">
      <c r="A12" s="14"/>
      <c r="B12" s="10" t="s">
        <v>28</v>
      </c>
      <c r="C12" s="173">
        <v>30</v>
      </c>
      <c r="D12" s="44"/>
      <c r="E12" s="14"/>
      <c r="F12" s="96">
        <v>15904</v>
      </c>
      <c r="G12" s="97" t="s">
        <v>36</v>
      </c>
      <c r="H12" s="98">
        <v>0</v>
      </c>
      <c r="I12" s="99">
        <v>60</v>
      </c>
      <c r="J12" s="100">
        <v>30</v>
      </c>
      <c r="K12" s="129">
        <f t="shared" ref="K12:K24" si="0">SUM((H12)*(I12+J12)/60)</f>
        <v>0</v>
      </c>
      <c r="L12" s="239">
        <f t="shared" ref="L12:L24" si="1">SUM((H12*I12)/2)/60</f>
        <v>0</v>
      </c>
      <c r="M12" s="14"/>
      <c r="N12" s="235"/>
    </row>
    <row r="13" spans="1:14" ht="16.5" thickBot="1" x14ac:dyDescent="0.25">
      <c r="A13" s="14"/>
      <c r="B13" s="10" t="s">
        <v>49</v>
      </c>
      <c r="C13" s="173">
        <v>32.5</v>
      </c>
      <c r="D13" s="44"/>
      <c r="E13" s="14"/>
      <c r="F13" s="96">
        <v>15906</v>
      </c>
      <c r="G13" s="97" t="s">
        <v>37</v>
      </c>
      <c r="H13" s="98">
        <v>0</v>
      </c>
      <c r="I13" s="99">
        <v>60</v>
      </c>
      <c r="J13" s="100">
        <v>45</v>
      </c>
      <c r="K13" s="129">
        <f t="shared" si="0"/>
        <v>0</v>
      </c>
      <c r="L13" s="239">
        <f t="shared" si="1"/>
        <v>0</v>
      </c>
      <c r="M13" s="14"/>
      <c r="N13" s="235"/>
    </row>
    <row r="14" spans="1:14" ht="16.5" thickBot="1" x14ac:dyDescent="0.25">
      <c r="A14" s="14"/>
      <c r="B14" s="10" t="s">
        <v>31</v>
      </c>
      <c r="C14" s="173">
        <v>42.5</v>
      </c>
      <c r="D14" s="44"/>
      <c r="E14" s="14"/>
      <c r="F14" s="96">
        <v>15908</v>
      </c>
      <c r="G14" s="97" t="s">
        <v>38</v>
      </c>
      <c r="H14" s="98">
        <v>0</v>
      </c>
      <c r="I14" s="99">
        <v>120</v>
      </c>
      <c r="J14" s="100">
        <v>45</v>
      </c>
      <c r="K14" s="129">
        <f t="shared" si="0"/>
        <v>0</v>
      </c>
      <c r="L14" s="239">
        <f t="shared" si="1"/>
        <v>0</v>
      </c>
      <c r="M14" s="14"/>
      <c r="N14" s="235"/>
    </row>
    <row r="15" spans="1:14" ht="15.75" customHeight="1" thickBot="1" x14ac:dyDescent="0.25">
      <c r="A15" s="14"/>
      <c r="B15" s="10" t="s">
        <v>29</v>
      </c>
      <c r="C15" s="173">
        <v>80</v>
      </c>
      <c r="D15" s="44"/>
      <c r="E15" s="14"/>
      <c r="F15" s="96">
        <v>15910</v>
      </c>
      <c r="G15" s="121" t="s">
        <v>39</v>
      </c>
      <c r="H15" s="98">
        <v>0</v>
      </c>
      <c r="I15" s="99">
        <v>72</v>
      </c>
      <c r="J15" s="100">
        <v>90</v>
      </c>
      <c r="K15" s="129">
        <f t="shared" si="0"/>
        <v>0</v>
      </c>
      <c r="L15" s="239">
        <f t="shared" si="1"/>
        <v>0</v>
      </c>
      <c r="M15" s="14"/>
      <c r="N15" s="235"/>
    </row>
    <row r="16" spans="1:14" ht="16.5" thickBot="1" x14ac:dyDescent="0.25">
      <c r="A16" s="14"/>
      <c r="B16" s="12" t="s">
        <v>50</v>
      </c>
      <c r="C16" s="173">
        <v>94</v>
      </c>
      <c r="D16" s="44"/>
      <c r="E16" s="14"/>
      <c r="F16" s="242">
        <v>15912</v>
      </c>
      <c r="G16" s="244" t="s">
        <v>43</v>
      </c>
      <c r="H16" s="98">
        <v>0</v>
      </c>
      <c r="I16" s="101">
        <v>90</v>
      </c>
      <c r="J16" s="102">
        <v>45</v>
      </c>
      <c r="K16" s="129">
        <f t="shared" si="0"/>
        <v>0</v>
      </c>
      <c r="L16" s="239">
        <f t="shared" si="1"/>
        <v>0</v>
      </c>
      <c r="M16" s="14"/>
      <c r="N16" s="235"/>
    </row>
    <row r="17" spans="1:14" ht="16.5" thickBot="1" x14ac:dyDescent="0.25">
      <c r="A17" s="14"/>
      <c r="B17" s="35" t="s">
        <v>51</v>
      </c>
      <c r="C17" s="174">
        <v>0</v>
      </c>
      <c r="D17" s="44"/>
      <c r="E17" s="14"/>
      <c r="F17" s="96">
        <v>15914</v>
      </c>
      <c r="G17" s="243" t="s">
        <v>40</v>
      </c>
      <c r="H17" s="98">
        <v>0</v>
      </c>
      <c r="I17" s="101">
        <v>120</v>
      </c>
      <c r="J17" s="102">
        <v>120</v>
      </c>
      <c r="K17" s="129">
        <f t="shared" si="0"/>
        <v>0</v>
      </c>
      <c r="L17" s="239">
        <f t="shared" si="1"/>
        <v>0</v>
      </c>
      <c r="M17" s="14"/>
      <c r="N17" s="235"/>
    </row>
    <row r="18" spans="1:14" ht="16.5" thickBot="1" x14ac:dyDescent="0.25">
      <c r="A18" s="14"/>
      <c r="B18" s="35" t="s">
        <v>98</v>
      </c>
      <c r="C18" s="174">
        <v>0</v>
      </c>
      <c r="D18" s="44"/>
      <c r="E18" s="14"/>
      <c r="F18" s="96">
        <v>15916</v>
      </c>
      <c r="G18" s="97" t="s">
        <v>44</v>
      </c>
      <c r="H18" s="98">
        <v>0</v>
      </c>
      <c r="I18" s="101">
        <v>120</v>
      </c>
      <c r="J18" s="102">
        <v>60</v>
      </c>
      <c r="K18" s="129">
        <f t="shared" si="0"/>
        <v>0</v>
      </c>
      <c r="L18" s="239">
        <f t="shared" si="1"/>
        <v>0</v>
      </c>
      <c r="M18" s="14"/>
      <c r="N18" s="235"/>
    </row>
    <row r="19" spans="1:14" ht="16.5" thickBot="1" x14ac:dyDescent="0.25">
      <c r="A19" s="14"/>
      <c r="B19" s="12" t="s">
        <v>11</v>
      </c>
      <c r="C19" s="173">
        <v>63</v>
      </c>
      <c r="D19" s="44"/>
      <c r="E19" s="14"/>
      <c r="F19" s="96">
        <v>15918</v>
      </c>
      <c r="G19" s="97" t="s">
        <v>41</v>
      </c>
      <c r="H19" s="98">
        <v>0</v>
      </c>
      <c r="I19" s="99">
        <v>120</v>
      </c>
      <c r="J19" s="100">
        <v>120</v>
      </c>
      <c r="K19" s="129">
        <f t="shared" si="0"/>
        <v>0</v>
      </c>
      <c r="L19" s="239">
        <f t="shared" si="1"/>
        <v>0</v>
      </c>
      <c r="M19" s="14"/>
      <c r="N19" s="235"/>
    </row>
    <row r="20" spans="1:14" ht="16.5" thickBot="1" x14ac:dyDescent="0.25">
      <c r="A20" s="14"/>
      <c r="B20" s="12" t="s">
        <v>27</v>
      </c>
      <c r="C20" s="173">
        <v>19</v>
      </c>
      <c r="D20" s="44"/>
      <c r="E20" s="14"/>
      <c r="F20" s="96">
        <v>15920</v>
      </c>
      <c r="G20" s="97" t="s">
        <v>42</v>
      </c>
      <c r="H20" s="98">
        <v>0</v>
      </c>
      <c r="I20" s="99">
        <v>120</v>
      </c>
      <c r="J20" s="100">
        <v>150</v>
      </c>
      <c r="K20" s="129">
        <f t="shared" si="0"/>
        <v>0</v>
      </c>
      <c r="L20" s="239">
        <f t="shared" si="1"/>
        <v>0</v>
      </c>
      <c r="M20" s="14"/>
      <c r="N20" s="235"/>
    </row>
    <row r="21" spans="1:14" ht="16.5" thickBot="1" x14ac:dyDescent="0.25">
      <c r="A21" s="14"/>
      <c r="B21" s="12" t="s">
        <v>53</v>
      </c>
      <c r="C21" s="173">
        <v>7</v>
      </c>
      <c r="D21" s="44"/>
      <c r="E21" s="14"/>
      <c r="F21" s="96">
        <v>15922</v>
      </c>
      <c r="G21" s="97" t="s">
        <v>45</v>
      </c>
      <c r="H21" s="98">
        <v>0</v>
      </c>
      <c r="I21" s="99">
        <v>132</v>
      </c>
      <c r="J21" s="100">
        <v>45</v>
      </c>
      <c r="K21" s="129">
        <f t="shared" si="0"/>
        <v>0</v>
      </c>
      <c r="L21" s="239">
        <f t="shared" si="1"/>
        <v>0</v>
      </c>
      <c r="M21" s="14"/>
      <c r="N21" s="235"/>
    </row>
    <row r="22" spans="1:14" ht="16.5" thickBot="1" x14ac:dyDescent="0.25">
      <c r="A22" s="14"/>
      <c r="B22" s="11" t="s">
        <v>33</v>
      </c>
      <c r="C22" s="173">
        <v>16</v>
      </c>
      <c r="D22" s="44"/>
      <c r="E22" s="14"/>
      <c r="F22" s="96">
        <v>15924</v>
      </c>
      <c r="G22" s="97" t="s">
        <v>46</v>
      </c>
      <c r="H22" s="98">
        <v>0</v>
      </c>
      <c r="I22" s="99">
        <v>120</v>
      </c>
      <c r="J22" s="100">
        <v>150</v>
      </c>
      <c r="K22" s="129">
        <f t="shared" si="0"/>
        <v>0</v>
      </c>
      <c r="L22" s="239">
        <f t="shared" si="1"/>
        <v>0</v>
      </c>
      <c r="M22" s="14"/>
      <c r="N22" s="235"/>
    </row>
    <row r="23" spans="1:14" ht="16.5" thickBot="1" x14ac:dyDescent="0.25">
      <c r="A23" s="14"/>
      <c r="B23" s="12" t="s">
        <v>104</v>
      </c>
      <c r="C23" s="173">
        <v>24</v>
      </c>
      <c r="D23" s="44"/>
      <c r="E23" s="14"/>
      <c r="F23" s="96">
        <v>15926</v>
      </c>
      <c r="G23" s="97" t="s">
        <v>47</v>
      </c>
      <c r="H23" s="98">
        <v>0</v>
      </c>
      <c r="I23" s="99">
        <v>120</v>
      </c>
      <c r="J23" s="100">
        <v>150</v>
      </c>
      <c r="K23" s="129">
        <f t="shared" si="0"/>
        <v>0</v>
      </c>
      <c r="L23" s="239">
        <f t="shared" si="1"/>
        <v>0</v>
      </c>
      <c r="M23" s="14"/>
      <c r="N23" s="235"/>
    </row>
    <row r="24" spans="1:14" ht="19.5" thickBot="1" x14ac:dyDescent="0.3">
      <c r="A24" s="14"/>
      <c r="B24" s="22" t="s">
        <v>101</v>
      </c>
      <c r="C24" s="175">
        <f>SUM(C10:C23)</f>
        <v>468</v>
      </c>
      <c r="D24" s="14"/>
      <c r="E24" s="14"/>
      <c r="F24" s="103">
        <v>15928</v>
      </c>
      <c r="G24" s="104" t="s">
        <v>48</v>
      </c>
      <c r="H24" s="105">
        <v>0</v>
      </c>
      <c r="I24" s="106">
        <v>132</v>
      </c>
      <c r="J24" s="107">
        <v>45</v>
      </c>
      <c r="K24" s="129">
        <f t="shared" si="0"/>
        <v>0</v>
      </c>
      <c r="L24" s="239">
        <f t="shared" si="1"/>
        <v>0</v>
      </c>
      <c r="M24" s="14"/>
      <c r="N24" s="235"/>
    </row>
    <row r="25" spans="1:14" ht="19.5" thickBot="1" x14ac:dyDescent="0.3">
      <c r="A25" s="14"/>
      <c r="B25" s="46" t="s">
        <v>120</v>
      </c>
      <c r="C25" s="176">
        <v>1</v>
      </c>
      <c r="D25" s="37"/>
      <c r="E25" s="14"/>
      <c r="F25" s="108"/>
      <c r="G25" s="83" t="s">
        <v>221</v>
      </c>
      <c r="H25" s="109">
        <f>SUM(H11:H24)</f>
        <v>0</v>
      </c>
      <c r="I25" s="297" t="s">
        <v>176</v>
      </c>
      <c r="J25" s="298"/>
      <c r="K25" s="194">
        <f>SUM(K11:K24)</f>
        <v>0</v>
      </c>
      <c r="L25" s="240">
        <f>SUM(L11:L24)</f>
        <v>0</v>
      </c>
      <c r="M25" s="14"/>
      <c r="N25" s="235"/>
    </row>
    <row r="26" spans="1:14" ht="16.5" thickBot="1" x14ac:dyDescent="0.3">
      <c r="A26" s="14"/>
      <c r="B26" s="137" t="s">
        <v>177</v>
      </c>
      <c r="C26" s="172">
        <f>SUM((C24*C25)/60)</f>
        <v>7.8</v>
      </c>
      <c r="D26" s="14"/>
      <c r="E26" s="14"/>
      <c r="F26" s="294" t="s">
        <v>173</v>
      </c>
      <c r="G26" s="295"/>
      <c r="H26" s="295"/>
      <c r="I26" s="295"/>
      <c r="J26" s="296"/>
      <c r="K26" s="192" t="e">
        <f>K25/('1. Clinical Service Details'!C6*25)</f>
        <v>#DIV/0!</v>
      </c>
      <c r="L26" s="241" t="e">
        <f>IF(SUM(((L25/C25)/250)/'1. Clinical Service Details'!C5)&lt;1,1,SUM(((L25/C25)/250)/'1. Clinical Service Details'!C5))</f>
        <v>#DIV/0!</v>
      </c>
      <c r="M26" s="245" t="s">
        <v>224</v>
      </c>
      <c r="N26" s="237"/>
    </row>
    <row r="27" spans="1:14" ht="16.5" thickBot="1" x14ac:dyDescent="0.3">
      <c r="A27" s="14"/>
      <c r="B27" s="151" t="s">
        <v>212</v>
      </c>
      <c r="C27" s="192" t="e">
        <f>SUM(K26)</f>
        <v>#DIV/0!</v>
      </c>
      <c r="D27" s="14"/>
      <c r="E27" s="14"/>
      <c r="F27" s="110"/>
      <c r="G27" s="110"/>
      <c r="H27" s="110"/>
      <c r="I27" s="111"/>
      <c r="J27" s="150"/>
      <c r="K27" s="66"/>
      <c r="L27" s="66"/>
      <c r="M27" s="14"/>
      <c r="N27" s="235"/>
    </row>
    <row r="28" spans="1:14" s="21" customFormat="1" ht="16.5" thickBot="1" x14ac:dyDescent="0.25">
      <c r="A28" s="58"/>
      <c r="B28" s="137" t="s">
        <v>174</v>
      </c>
      <c r="C28" s="193" t="e">
        <f>SUM(C26+C27)</f>
        <v>#DIV/0!</v>
      </c>
      <c r="D28" s="14"/>
      <c r="E28" s="14"/>
      <c r="F28" s="14"/>
      <c r="G28" s="14"/>
      <c r="H28" s="14"/>
      <c r="I28" s="14"/>
      <c r="J28" s="14"/>
      <c r="K28" s="14"/>
      <c r="L28" s="14"/>
      <c r="M28" s="14"/>
      <c r="N28" s="236"/>
    </row>
    <row r="29" spans="1:14" ht="20.25" customHeight="1" thickBot="1" x14ac:dyDescent="0.25">
      <c r="A29" s="37"/>
      <c r="B29" s="247" t="s">
        <v>144</v>
      </c>
      <c r="C29" s="246" t="e">
        <f>C28/(('1. Clinical Service Details'!C5*'1. Clinical Service Details'!C6)/10)</f>
        <v>#DIV/0!</v>
      </c>
      <c r="D29" s="58"/>
      <c r="E29" s="14"/>
      <c r="F29" s="14"/>
      <c r="G29" s="14"/>
      <c r="H29" s="14"/>
      <c r="I29" s="14"/>
      <c r="J29" s="14"/>
      <c r="K29" s="14"/>
      <c r="L29" s="14"/>
      <c r="M29" s="14"/>
      <c r="N29" s="235"/>
    </row>
    <row r="30" spans="1:14" ht="20.25" customHeight="1" thickBot="1" x14ac:dyDescent="0.25">
      <c r="A30" s="37"/>
      <c r="B30" s="272" t="s">
        <v>225</v>
      </c>
      <c r="C30" s="273" t="e">
        <f>SUM(C29*L26)</f>
        <v>#DIV/0!</v>
      </c>
      <c r="D30" s="37"/>
      <c r="E30" s="14"/>
      <c r="F30" s="14"/>
      <c r="G30" s="14"/>
      <c r="H30" s="14"/>
      <c r="I30" s="14"/>
      <c r="J30" s="14"/>
      <c r="K30" s="14"/>
      <c r="L30" s="14"/>
      <c r="M30" s="14"/>
      <c r="N30" s="235"/>
    </row>
    <row r="31" spans="1:14" ht="17.25" customHeight="1" x14ac:dyDescent="0.2">
      <c r="A31" s="37"/>
      <c r="B31" s="37"/>
      <c r="C31" s="37"/>
      <c r="D31" s="37"/>
      <c r="E31" s="14"/>
      <c r="F31" s="14"/>
      <c r="G31" s="14"/>
      <c r="H31" s="14"/>
      <c r="I31" s="14"/>
      <c r="J31" s="14"/>
      <c r="K31" s="14"/>
      <c r="L31" s="14"/>
      <c r="M31" s="14"/>
      <c r="N31" s="235"/>
    </row>
    <row r="32" spans="1:14" x14ac:dyDescent="0.2">
      <c r="A32" s="37"/>
      <c r="B32" s="37"/>
      <c r="C32" s="37"/>
      <c r="D32" s="37"/>
      <c r="E32" s="37"/>
      <c r="F32" s="37"/>
      <c r="G32" s="37"/>
      <c r="H32" s="37"/>
      <c r="I32" s="37"/>
      <c r="J32" s="37"/>
      <c r="K32" s="37"/>
      <c r="L32" s="37"/>
      <c r="M32" s="37"/>
    </row>
  </sheetData>
  <mergeCells count="7">
    <mergeCell ref="B6:L6"/>
    <mergeCell ref="F9:K9"/>
    <mergeCell ref="F26:J26"/>
    <mergeCell ref="I25:J25"/>
    <mergeCell ref="B2:L2"/>
    <mergeCell ref="B3:C3"/>
    <mergeCell ref="B5:G5"/>
  </mergeCells>
  <phoneticPr fontId="3" type="noConversion"/>
  <pageMargins left="0.75" right="0.75" top="1" bottom="1" header="0.5" footer="0.5"/>
  <pageSetup paperSize="9" orientation="landscape" r:id="rId1"/>
  <headerFooter alignWithMargins="0">
    <oddHeader>&amp;C&amp;"arial"&amp;12&amp;KA80000 UNOFFICIAL&amp;1#_x000D_</oddHeader>
  </headerFooter>
  <ignoredErrors>
    <ignoredError sqref="C27:C29 K2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9"/>
  <sheetViews>
    <sheetView zoomScaleNormal="100" workbookViewId="0">
      <selection activeCell="C21" sqref="C21"/>
    </sheetView>
  </sheetViews>
  <sheetFormatPr defaultColWidth="9.140625" defaultRowHeight="12.75" x14ac:dyDescent="0.2"/>
  <cols>
    <col min="1" max="1" width="9.140625" style="1"/>
    <col min="2" max="2" width="9.7109375" style="1" customWidth="1"/>
    <col min="3" max="3" width="41.85546875" style="1" customWidth="1"/>
    <col min="4" max="4" width="15.140625" style="1" customWidth="1"/>
    <col min="5" max="5" width="14.42578125" style="1" customWidth="1"/>
    <col min="6" max="6" width="16.5703125" style="1" customWidth="1"/>
    <col min="7" max="7" width="9.140625" style="1"/>
    <col min="8" max="8" width="9.7109375" style="1" customWidth="1"/>
    <col min="9" max="9" width="47.28515625" style="1" customWidth="1"/>
    <col min="10" max="10" width="21.42578125" style="1" customWidth="1"/>
    <col min="11" max="11" width="19.85546875" style="1" customWidth="1"/>
    <col min="12" max="12" width="8.5703125" style="1" customWidth="1"/>
    <col min="13" max="13" width="10.28515625" style="1" customWidth="1"/>
    <col min="14" max="14" width="8.5703125" style="1" customWidth="1"/>
    <col min="15" max="16384" width="9.140625" style="1"/>
  </cols>
  <sheetData>
    <row r="1" spans="1:13" ht="21" x14ac:dyDescent="0.2">
      <c r="A1" s="14"/>
      <c r="B1" s="301" t="s">
        <v>61</v>
      </c>
      <c r="C1" s="301"/>
      <c r="D1" s="301"/>
      <c r="E1" s="301"/>
      <c r="F1" s="301"/>
      <c r="G1" s="29"/>
      <c r="H1" s="29"/>
      <c r="I1" s="29"/>
      <c r="J1" s="29"/>
      <c r="K1" s="29"/>
      <c r="L1" s="15"/>
    </row>
    <row r="2" spans="1:13" ht="15.75" x14ac:dyDescent="0.25">
      <c r="A2" s="14"/>
      <c r="B2" s="299" t="s">
        <v>213</v>
      </c>
      <c r="C2" s="299"/>
      <c r="D2" s="299"/>
      <c r="E2" s="299"/>
      <c r="F2" s="299"/>
      <c r="G2" s="299"/>
      <c r="H2" s="299"/>
      <c r="I2" s="299"/>
      <c r="J2" s="299"/>
      <c r="K2" s="299"/>
      <c r="L2" s="299"/>
    </row>
    <row r="3" spans="1:13" ht="15.75" x14ac:dyDescent="0.25">
      <c r="A3" s="20"/>
      <c r="B3" s="299" t="s">
        <v>165</v>
      </c>
      <c r="C3" s="299"/>
      <c r="D3" s="299"/>
      <c r="E3" s="299"/>
      <c r="F3" s="299"/>
      <c r="G3" s="299"/>
      <c r="H3" s="299"/>
      <c r="I3" s="299"/>
      <c r="J3" s="299"/>
      <c r="K3" s="299"/>
      <c r="L3" s="299"/>
    </row>
    <row r="4" spans="1:13" ht="21" customHeight="1" thickBot="1" x14ac:dyDescent="0.25">
      <c r="A4" s="14"/>
      <c r="B4" s="14"/>
      <c r="C4" s="14"/>
      <c r="D4" s="14"/>
      <c r="E4" s="14"/>
      <c r="F4" s="14"/>
      <c r="G4" s="14"/>
      <c r="H4" s="14"/>
      <c r="I4" s="14"/>
      <c r="J4" s="14"/>
      <c r="K4" s="14"/>
      <c r="L4" s="14"/>
      <c r="M4"/>
    </row>
    <row r="5" spans="1:13" ht="45.75" customHeight="1" thickBot="1" x14ac:dyDescent="0.35">
      <c r="A5" s="14"/>
      <c r="B5" s="290" t="s">
        <v>138</v>
      </c>
      <c r="C5" s="291"/>
      <c r="D5" s="291"/>
      <c r="E5" s="291"/>
      <c r="F5" s="293"/>
      <c r="G5" s="14"/>
      <c r="H5" s="14"/>
      <c r="I5" s="112" t="s">
        <v>56</v>
      </c>
      <c r="J5" s="134" t="s">
        <v>216</v>
      </c>
      <c r="K5" s="132"/>
      <c r="L5" s="37"/>
    </row>
    <row r="6" spans="1:13" ht="63.75" thickBot="1" x14ac:dyDescent="0.25">
      <c r="A6" s="14"/>
      <c r="B6" s="113" t="s">
        <v>63</v>
      </c>
      <c r="C6" s="113" t="s">
        <v>34</v>
      </c>
      <c r="D6" s="113" t="s">
        <v>222</v>
      </c>
      <c r="E6" s="113" t="s">
        <v>187</v>
      </c>
      <c r="F6" s="114" t="s">
        <v>179</v>
      </c>
      <c r="G6" s="110"/>
      <c r="H6" s="110"/>
      <c r="I6" s="115" t="s">
        <v>54</v>
      </c>
      <c r="J6" s="169">
        <v>0.5</v>
      </c>
      <c r="K6" s="133"/>
      <c r="L6" s="14"/>
      <c r="M6"/>
    </row>
    <row r="7" spans="1:13" ht="48" thickBot="1" x14ac:dyDescent="0.25">
      <c r="A7" s="14"/>
      <c r="B7" s="116">
        <v>15902</v>
      </c>
      <c r="C7" s="97" t="s">
        <v>35</v>
      </c>
      <c r="D7" s="98">
        <v>0</v>
      </c>
      <c r="E7" s="125">
        <v>60</v>
      </c>
      <c r="F7" s="128">
        <f>SUM((D7)*E7)/60</f>
        <v>0</v>
      </c>
      <c r="G7" s="117"/>
      <c r="H7" s="118"/>
      <c r="I7" s="115" t="s">
        <v>55</v>
      </c>
      <c r="J7" s="170">
        <v>0.8</v>
      </c>
      <c r="K7" s="133"/>
      <c r="L7" s="14"/>
      <c r="M7"/>
    </row>
    <row r="8" spans="1:13" ht="16.5" thickBot="1" x14ac:dyDescent="0.25">
      <c r="A8" s="14"/>
      <c r="B8" s="116">
        <v>15904</v>
      </c>
      <c r="C8" s="97" t="s">
        <v>36</v>
      </c>
      <c r="D8" s="98">
        <v>0</v>
      </c>
      <c r="E8" s="125">
        <v>75</v>
      </c>
      <c r="F8" s="128">
        <f t="shared" ref="F8:F20" si="0">SUM((D8)*E8)/60</f>
        <v>0</v>
      </c>
      <c r="G8" s="117"/>
      <c r="H8" s="118"/>
      <c r="I8" s="115" t="s">
        <v>23</v>
      </c>
      <c r="J8" s="170">
        <v>0.4</v>
      </c>
      <c r="K8" s="133"/>
      <c r="L8" s="14"/>
      <c r="M8"/>
    </row>
    <row r="9" spans="1:13" ht="16.5" thickBot="1" x14ac:dyDescent="0.25">
      <c r="A9" s="14"/>
      <c r="B9" s="116">
        <v>15906</v>
      </c>
      <c r="C9" s="97" t="s">
        <v>37</v>
      </c>
      <c r="D9" s="98">
        <v>0</v>
      </c>
      <c r="E9" s="125">
        <v>150</v>
      </c>
      <c r="F9" s="128">
        <f t="shared" si="0"/>
        <v>0</v>
      </c>
      <c r="G9" s="117"/>
      <c r="H9" s="118"/>
      <c r="I9" s="115" t="s">
        <v>25</v>
      </c>
      <c r="J9" s="170">
        <v>0.25</v>
      </c>
      <c r="K9" s="133"/>
      <c r="L9" s="14"/>
      <c r="M9"/>
    </row>
    <row r="10" spans="1:13" ht="16.5" thickBot="1" x14ac:dyDescent="0.25">
      <c r="A10" s="14"/>
      <c r="B10" s="116">
        <v>15908</v>
      </c>
      <c r="C10" s="97" t="s">
        <v>38</v>
      </c>
      <c r="D10" s="98">
        <v>0</v>
      </c>
      <c r="E10" s="125">
        <v>255</v>
      </c>
      <c r="F10" s="128">
        <f t="shared" si="0"/>
        <v>0</v>
      </c>
      <c r="G10" s="117"/>
      <c r="H10" s="118"/>
      <c r="I10" s="115" t="s">
        <v>10</v>
      </c>
      <c r="J10" s="170">
        <v>0.5</v>
      </c>
      <c r="K10" s="133"/>
      <c r="L10" s="14"/>
      <c r="M10"/>
    </row>
    <row r="11" spans="1:13" ht="32.25" thickBot="1" x14ac:dyDescent="0.25">
      <c r="A11" s="14"/>
      <c r="B11" s="116">
        <v>15910</v>
      </c>
      <c r="C11" s="97" t="s">
        <v>39</v>
      </c>
      <c r="D11" s="98">
        <v>0</v>
      </c>
      <c r="E11" s="125">
        <v>390</v>
      </c>
      <c r="F11" s="128">
        <f t="shared" si="0"/>
        <v>0</v>
      </c>
      <c r="G11" s="117"/>
      <c r="H11" s="118"/>
      <c r="I11" s="115" t="s">
        <v>26</v>
      </c>
      <c r="J11" s="170">
        <v>0.5</v>
      </c>
      <c r="K11" s="133"/>
      <c r="L11" s="14"/>
      <c r="M11"/>
    </row>
    <row r="12" spans="1:13" ht="32.25" thickBot="1" x14ac:dyDescent="0.25">
      <c r="A12" s="14"/>
      <c r="B12" s="116">
        <v>15912</v>
      </c>
      <c r="C12" s="97" t="s">
        <v>43</v>
      </c>
      <c r="D12" s="98">
        <v>0</v>
      </c>
      <c r="E12" s="126">
        <v>390</v>
      </c>
      <c r="F12" s="128">
        <f t="shared" si="0"/>
        <v>0</v>
      </c>
      <c r="G12" s="117"/>
      <c r="H12" s="118"/>
      <c r="I12" s="115" t="s">
        <v>57</v>
      </c>
      <c r="J12" s="170">
        <v>0.4</v>
      </c>
      <c r="K12" s="133"/>
      <c r="L12" s="14"/>
      <c r="M12"/>
    </row>
    <row r="13" spans="1:13" ht="16.5" thickBot="1" x14ac:dyDescent="0.25">
      <c r="A13" s="14"/>
      <c r="B13" s="116">
        <v>15914</v>
      </c>
      <c r="C13" s="97" t="s">
        <v>40</v>
      </c>
      <c r="D13" s="98">
        <v>0</v>
      </c>
      <c r="E13" s="126">
        <v>510</v>
      </c>
      <c r="F13" s="128">
        <f t="shared" si="0"/>
        <v>0</v>
      </c>
      <c r="G13" s="117"/>
      <c r="H13" s="118"/>
      <c r="I13" s="119" t="s">
        <v>24</v>
      </c>
      <c r="J13" s="170">
        <v>0.36</v>
      </c>
      <c r="K13" s="133"/>
      <c r="L13" s="14"/>
      <c r="M13"/>
    </row>
    <row r="14" spans="1:13" ht="32.25" thickBot="1" x14ac:dyDescent="0.25">
      <c r="A14" s="14"/>
      <c r="B14" s="116">
        <v>15916</v>
      </c>
      <c r="C14" s="97" t="s">
        <v>44</v>
      </c>
      <c r="D14" s="98">
        <v>0</v>
      </c>
      <c r="E14" s="126">
        <v>510</v>
      </c>
      <c r="F14" s="128">
        <f t="shared" si="0"/>
        <v>0</v>
      </c>
      <c r="G14" s="117"/>
      <c r="H14" s="118"/>
      <c r="I14" s="119" t="s">
        <v>33</v>
      </c>
      <c r="J14" s="170">
        <v>0.26666666666666666</v>
      </c>
      <c r="K14" s="133"/>
      <c r="L14" s="14"/>
      <c r="M14"/>
    </row>
    <row r="15" spans="1:13" ht="16.5" thickBot="1" x14ac:dyDescent="0.3">
      <c r="A15" s="14"/>
      <c r="B15" s="116">
        <v>15918</v>
      </c>
      <c r="C15" s="97" t="s">
        <v>41</v>
      </c>
      <c r="D15" s="98">
        <v>0</v>
      </c>
      <c r="E15" s="125">
        <v>510</v>
      </c>
      <c r="F15" s="128">
        <f t="shared" si="0"/>
        <v>0</v>
      </c>
      <c r="G15" s="117"/>
      <c r="H15" s="118"/>
      <c r="I15" s="131" t="s">
        <v>193</v>
      </c>
      <c r="J15" s="171">
        <f>SUM(J6:J14)</f>
        <v>3.9766666666666666</v>
      </c>
      <c r="K15" s="37"/>
      <c r="L15" s="14"/>
      <c r="M15"/>
    </row>
    <row r="16" spans="1:13" ht="16.5" thickBot="1" x14ac:dyDescent="0.3">
      <c r="A16" s="14"/>
      <c r="B16" s="116">
        <v>15920</v>
      </c>
      <c r="C16" s="97" t="s">
        <v>42</v>
      </c>
      <c r="D16" s="98">
        <v>0</v>
      </c>
      <c r="E16" s="125">
        <v>510</v>
      </c>
      <c r="F16" s="128">
        <f t="shared" si="0"/>
        <v>0</v>
      </c>
      <c r="G16" s="117"/>
      <c r="H16" s="118"/>
      <c r="I16" s="130" t="s">
        <v>194</v>
      </c>
      <c r="J16" s="172">
        <f>SUM(J15*'1. Clinical Service Details'!C7)</f>
        <v>0</v>
      </c>
      <c r="K16" s="37"/>
      <c r="L16" s="28"/>
    </row>
    <row r="17" spans="1:14" ht="16.5" thickBot="1" x14ac:dyDescent="0.25">
      <c r="A17" s="14"/>
      <c r="B17" s="116">
        <v>15922</v>
      </c>
      <c r="C17" s="97" t="s">
        <v>45</v>
      </c>
      <c r="D17" s="98">
        <v>0</v>
      </c>
      <c r="E17" s="125">
        <v>510</v>
      </c>
      <c r="F17" s="128">
        <f t="shared" si="0"/>
        <v>0</v>
      </c>
      <c r="G17" s="117"/>
      <c r="H17" s="118"/>
      <c r="I17" s="135" t="s">
        <v>139</v>
      </c>
      <c r="J17" s="191" t="e">
        <f>F22</f>
        <v>#DIV/0!</v>
      </c>
      <c r="K17" s="37"/>
      <c r="L17" s="14"/>
    </row>
    <row r="18" spans="1:14" ht="16.5" thickBot="1" x14ac:dyDescent="0.3">
      <c r="A18" s="14"/>
      <c r="B18" s="116">
        <v>15924</v>
      </c>
      <c r="C18" s="97" t="s">
        <v>46</v>
      </c>
      <c r="D18" s="98">
        <v>0</v>
      </c>
      <c r="E18" s="125">
        <v>510</v>
      </c>
      <c r="F18" s="128">
        <f t="shared" si="0"/>
        <v>0</v>
      </c>
      <c r="G18" s="117"/>
      <c r="H18" s="118"/>
      <c r="I18" s="131" t="s">
        <v>192</v>
      </c>
      <c r="J18" s="172" t="e">
        <f>SUM(J16+J17)</f>
        <v>#DIV/0!</v>
      </c>
      <c r="K18" s="37"/>
      <c r="L18" s="14"/>
    </row>
    <row r="19" spans="1:14" ht="19.5" thickBot="1" x14ac:dyDescent="0.35">
      <c r="A19" s="14"/>
      <c r="B19" s="116">
        <v>15926</v>
      </c>
      <c r="C19" s="97" t="s">
        <v>47</v>
      </c>
      <c r="D19" s="98">
        <v>0</v>
      </c>
      <c r="E19" s="125">
        <v>974</v>
      </c>
      <c r="F19" s="128">
        <f t="shared" si="0"/>
        <v>0</v>
      </c>
      <c r="G19" s="117"/>
      <c r="H19" s="118"/>
      <c r="I19" s="270" t="s">
        <v>158</v>
      </c>
      <c r="J19" s="271" t="e">
        <f>SUM(J18)/(('1. Clinical Service Details'!C5*'1. Clinical Service Details'!C6)/10)</f>
        <v>#DIV/0!</v>
      </c>
      <c r="K19" s="37"/>
      <c r="L19" s="14"/>
    </row>
    <row r="20" spans="1:14" ht="21.75" customHeight="1" thickBot="1" x14ac:dyDescent="0.25">
      <c r="A20" s="14"/>
      <c r="B20" s="120">
        <v>15928</v>
      </c>
      <c r="C20" s="121" t="s">
        <v>48</v>
      </c>
      <c r="D20" s="122">
        <v>0</v>
      </c>
      <c r="E20" s="127">
        <v>974</v>
      </c>
      <c r="F20" s="128">
        <f t="shared" si="0"/>
        <v>0</v>
      </c>
      <c r="G20" s="117"/>
      <c r="H20" s="118"/>
      <c r="I20" s="111"/>
      <c r="J20" s="111"/>
      <c r="K20" s="111"/>
      <c r="L20" s="14"/>
    </row>
    <row r="21" spans="1:14" ht="16.5" thickBot="1" x14ac:dyDescent="0.3">
      <c r="A21" s="14"/>
      <c r="B21" s="123"/>
      <c r="C21" s="124" t="s">
        <v>221</v>
      </c>
      <c r="D21" s="109">
        <f>SUM(D7:D20)</f>
        <v>0</v>
      </c>
      <c r="E21" s="136" t="s">
        <v>175</v>
      </c>
      <c r="F21" s="190">
        <f>SUM(F7:F20)</f>
        <v>0</v>
      </c>
      <c r="G21" s="110"/>
      <c r="H21" s="110"/>
      <c r="I21" s="110"/>
      <c r="J21" s="110"/>
      <c r="K21" s="110"/>
      <c r="L21" s="39"/>
      <c r="M21" s="6"/>
      <c r="N21" s="47"/>
    </row>
    <row r="22" spans="1:14" ht="16.5" thickBot="1" x14ac:dyDescent="0.3">
      <c r="A22" s="14"/>
      <c r="B22" s="294" t="s">
        <v>173</v>
      </c>
      <c r="C22" s="295"/>
      <c r="D22" s="295"/>
      <c r="E22" s="295"/>
      <c r="F22" s="189" t="e">
        <f>F21/('1. Clinical Service Details'!C6*25)</f>
        <v>#DIV/0!</v>
      </c>
      <c r="G22" s="110"/>
      <c r="H22" s="110"/>
      <c r="I22" s="110"/>
      <c r="J22" s="110"/>
      <c r="K22" s="110"/>
      <c r="L22" s="40"/>
      <c r="M22" s="48"/>
      <c r="N22" s="48"/>
    </row>
    <row r="23" spans="1:14" x14ac:dyDescent="0.2">
      <c r="A23" s="14"/>
      <c r="B23" s="14"/>
      <c r="C23" s="14"/>
      <c r="D23" s="14"/>
      <c r="E23" s="28"/>
      <c r="F23" s="34"/>
      <c r="G23" s="14"/>
      <c r="H23" s="14"/>
      <c r="I23" s="14"/>
      <c r="J23" s="14"/>
      <c r="K23" s="14"/>
      <c r="L23" s="14"/>
    </row>
    <row r="24" spans="1:14" ht="19.5" customHeight="1" x14ac:dyDescent="0.2">
      <c r="A24" s="14"/>
      <c r="B24" s="37"/>
      <c r="C24" s="37"/>
      <c r="D24" s="37"/>
      <c r="E24" s="14"/>
      <c r="F24" s="14"/>
      <c r="G24" s="14"/>
      <c r="H24" s="14"/>
      <c r="I24" s="37"/>
      <c r="J24" s="37"/>
      <c r="K24" s="37"/>
      <c r="L24" s="14"/>
    </row>
    <row r="25" spans="1:14" x14ac:dyDescent="0.2">
      <c r="I25" s="21"/>
      <c r="J25" s="21"/>
      <c r="K25" s="21"/>
    </row>
    <row r="26" spans="1:14" s="21" customFormat="1" ht="23.25" customHeight="1" x14ac:dyDescent="0.2">
      <c r="I26" s="1"/>
      <c r="J26" s="1"/>
      <c r="K26" s="1"/>
    </row>
    <row r="27" spans="1:14" ht="17.25" customHeight="1" x14ac:dyDescent="0.2"/>
    <row r="28" spans="1:14" ht="17.25" customHeight="1" x14ac:dyDescent="0.2">
      <c r="A28"/>
      <c r="L28"/>
    </row>
    <row r="29" spans="1:14" x14ac:dyDescent="0.2">
      <c r="A29"/>
      <c r="B29" s="42"/>
      <c r="C29"/>
      <c r="D29"/>
      <c r="L29"/>
    </row>
  </sheetData>
  <mergeCells count="5">
    <mergeCell ref="B5:F5"/>
    <mergeCell ref="B22:E22"/>
    <mergeCell ref="B1:F1"/>
    <mergeCell ref="B2:L2"/>
    <mergeCell ref="B3:L3"/>
  </mergeCells>
  <phoneticPr fontId="3" type="noConversion"/>
  <pageMargins left="0.75" right="0.75" top="1" bottom="1" header="0.5" footer="0.5"/>
  <pageSetup paperSize="9" orientation="landscape" r:id="rId1"/>
  <headerFooter alignWithMargins="0">
    <oddHeader>&amp;C&amp;"arial"&amp;12&amp;KA80000 UNOFFICIAL&amp;1#_x000D_</oddHeader>
  </headerFooter>
  <ignoredErrors>
    <ignoredError sqref="F22 J17:J19" evalErro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1"/>
  <sheetViews>
    <sheetView zoomScaleNormal="100" workbookViewId="0">
      <selection activeCell="G22" sqref="G22"/>
    </sheetView>
  </sheetViews>
  <sheetFormatPr defaultRowHeight="12.75" x14ac:dyDescent="0.2"/>
  <cols>
    <col min="2" max="2" width="58.85546875" bestFit="1" customWidth="1"/>
    <col min="3" max="3" width="25.7109375" customWidth="1"/>
    <col min="4" max="4" width="13" customWidth="1"/>
    <col min="6" max="6" width="11" customWidth="1"/>
    <col min="7" max="7" width="47" customWidth="1"/>
    <col min="8" max="8" width="14" customWidth="1"/>
    <col min="9" max="9" width="15.85546875" customWidth="1"/>
    <col min="10" max="10" width="12.42578125" customWidth="1"/>
  </cols>
  <sheetData>
    <row r="1" spans="1:12" ht="15.75" x14ac:dyDescent="0.2">
      <c r="A1" s="14"/>
      <c r="B1" s="302" t="s">
        <v>61</v>
      </c>
      <c r="C1" s="302"/>
      <c r="D1" s="302"/>
      <c r="E1" s="143"/>
      <c r="F1" s="143"/>
      <c r="G1" s="143"/>
      <c r="H1" s="143"/>
      <c r="I1" s="143"/>
      <c r="J1" s="143"/>
      <c r="K1" s="143"/>
    </row>
    <row r="2" spans="1:12" ht="15.75" x14ac:dyDescent="0.25">
      <c r="A2" s="14"/>
      <c r="B2" s="299" t="s">
        <v>213</v>
      </c>
      <c r="C2" s="299"/>
      <c r="D2" s="299"/>
      <c r="E2" s="299"/>
      <c r="F2" s="299"/>
      <c r="G2" s="299"/>
      <c r="H2" s="299"/>
      <c r="I2" s="299"/>
      <c r="J2" s="299"/>
      <c r="K2" s="299"/>
    </row>
    <row r="3" spans="1:12" ht="15.75" x14ac:dyDescent="0.25">
      <c r="A3" s="14"/>
      <c r="B3" s="299" t="s">
        <v>124</v>
      </c>
      <c r="C3" s="299"/>
      <c r="D3" s="299"/>
      <c r="E3" s="110"/>
      <c r="F3" s="110"/>
      <c r="G3" s="110"/>
      <c r="H3" s="110"/>
      <c r="I3" s="110"/>
      <c r="J3" s="110"/>
      <c r="K3" s="110"/>
    </row>
    <row r="4" spans="1:12" s="232" customFormat="1" ht="29.25" customHeight="1" x14ac:dyDescent="0.2">
      <c r="A4" s="14"/>
      <c r="B4" s="289" t="s">
        <v>227</v>
      </c>
      <c r="C4" s="289"/>
      <c r="D4" s="289"/>
      <c r="E4" s="289"/>
      <c r="F4" s="289"/>
      <c r="G4" s="289"/>
      <c r="H4" s="289"/>
      <c r="I4" s="289"/>
      <c r="J4" s="289"/>
      <c r="K4" s="289"/>
      <c r="L4" s="254"/>
    </row>
    <row r="5" spans="1:12" ht="13.5" thickBot="1" x14ac:dyDescent="0.25">
      <c r="A5" s="14"/>
      <c r="B5" s="14"/>
      <c r="C5" s="14"/>
      <c r="D5" s="14"/>
      <c r="E5" s="14"/>
      <c r="F5" s="14"/>
      <c r="G5" s="14"/>
      <c r="H5" s="14"/>
      <c r="I5" s="14"/>
      <c r="J5" s="14"/>
      <c r="K5" s="14"/>
    </row>
    <row r="6" spans="1:12" ht="48.75" customHeight="1" thickBot="1" x14ac:dyDescent="0.35">
      <c r="A6" s="14"/>
      <c r="B6" s="140" t="s">
        <v>12</v>
      </c>
      <c r="C6" s="91" t="s">
        <v>180</v>
      </c>
      <c r="D6" s="45"/>
      <c r="E6" s="14"/>
      <c r="F6" s="290" t="s">
        <v>197</v>
      </c>
      <c r="G6" s="291"/>
      <c r="H6" s="291"/>
      <c r="I6" s="291"/>
      <c r="J6" s="293"/>
      <c r="K6" s="14"/>
    </row>
    <row r="7" spans="1:12" ht="48" thickBot="1" x14ac:dyDescent="0.25">
      <c r="A7" s="14"/>
      <c r="B7" s="10" t="s">
        <v>16</v>
      </c>
      <c r="C7" s="177">
        <v>0.75</v>
      </c>
      <c r="D7" s="44"/>
      <c r="E7" s="14"/>
      <c r="F7" s="92" t="s">
        <v>63</v>
      </c>
      <c r="G7" s="93" t="s">
        <v>34</v>
      </c>
      <c r="H7" s="93" t="s">
        <v>198</v>
      </c>
      <c r="I7" s="93" t="s">
        <v>196</v>
      </c>
      <c r="J7" s="95" t="s">
        <v>179</v>
      </c>
      <c r="K7" s="14"/>
    </row>
    <row r="8" spans="1:12" ht="16.5" thickBot="1" x14ac:dyDescent="0.25">
      <c r="A8" s="14"/>
      <c r="B8" s="10" t="s">
        <v>59</v>
      </c>
      <c r="C8" s="177">
        <v>0.33333333333333331</v>
      </c>
      <c r="D8" s="44"/>
      <c r="E8" s="14"/>
      <c r="F8" s="96">
        <v>15930</v>
      </c>
      <c r="G8" s="97" t="s">
        <v>199</v>
      </c>
      <c r="H8" s="98">
        <v>0</v>
      </c>
      <c r="I8" s="125">
        <v>15</v>
      </c>
      <c r="J8" s="128">
        <f>SUM((H8)*I8)/60</f>
        <v>0</v>
      </c>
      <c r="K8" s="14"/>
    </row>
    <row r="9" spans="1:12" ht="16.5" thickBot="1" x14ac:dyDescent="0.25">
      <c r="A9" s="14"/>
      <c r="B9" s="10" t="s">
        <v>21</v>
      </c>
      <c r="C9" s="177">
        <v>0.75</v>
      </c>
      <c r="D9" s="44"/>
      <c r="E9" s="14"/>
      <c r="F9" s="96">
        <v>15932</v>
      </c>
      <c r="G9" s="97" t="s">
        <v>200</v>
      </c>
      <c r="H9" s="98">
        <v>0</v>
      </c>
      <c r="I9" s="125">
        <v>15</v>
      </c>
      <c r="J9" s="128">
        <f t="shared" ref="J9:J17" si="0">SUM((H9)*I9)/60</f>
        <v>0</v>
      </c>
      <c r="K9" s="14"/>
    </row>
    <row r="10" spans="1:12" ht="16.5" thickBot="1" x14ac:dyDescent="0.25">
      <c r="A10" s="14"/>
      <c r="B10" s="10" t="s">
        <v>17</v>
      </c>
      <c r="C10" s="177">
        <v>1</v>
      </c>
      <c r="D10" s="44"/>
      <c r="E10" s="14"/>
      <c r="F10" s="96">
        <v>15934</v>
      </c>
      <c r="G10" s="97" t="s">
        <v>201</v>
      </c>
      <c r="H10" s="98">
        <v>0</v>
      </c>
      <c r="I10" s="125">
        <v>15</v>
      </c>
      <c r="J10" s="128">
        <f t="shared" si="0"/>
        <v>0</v>
      </c>
      <c r="K10" s="14"/>
    </row>
    <row r="11" spans="1:12" ht="16.5" thickBot="1" x14ac:dyDescent="0.25">
      <c r="A11" s="14"/>
      <c r="B11" s="10" t="s">
        <v>18</v>
      </c>
      <c r="C11" s="177">
        <v>0.75</v>
      </c>
      <c r="D11" s="44"/>
      <c r="E11" s="14"/>
      <c r="F11" s="96">
        <v>15936</v>
      </c>
      <c r="G11" s="97" t="s">
        <v>202</v>
      </c>
      <c r="H11" s="98">
        <v>0</v>
      </c>
      <c r="I11" s="125">
        <v>15</v>
      </c>
      <c r="J11" s="128">
        <f t="shared" si="0"/>
        <v>0</v>
      </c>
      <c r="K11" s="14"/>
    </row>
    <row r="12" spans="1:12" ht="16.5" thickBot="1" x14ac:dyDescent="0.25">
      <c r="A12" s="14"/>
      <c r="B12" s="10" t="s">
        <v>9</v>
      </c>
      <c r="C12" s="177">
        <v>0.16666666666666666</v>
      </c>
      <c r="D12" s="44"/>
      <c r="E12" s="14"/>
      <c r="F12" s="96">
        <v>15938</v>
      </c>
      <c r="G12" s="97" t="s">
        <v>203</v>
      </c>
      <c r="H12" s="98">
        <v>0</v>
      </c>
      <c r="I12" s="125">
        <v>15</v>
      </c>
      <c r="J12" s="128">
        <f t="shared" si="0"/>
        <v>0</v>
      </c>
      <c r="K12" s="14"/>
    </row>
    <row r="13" spans="1:12" ht="16.5" thickBot="1" x14ac:dyDescent="0.25">
      <c r="A13" s="14"/>
      <c r="B13" s="10" t="s">
        <v>19</v>
      </c>
      <c r="C13" s="177">
        <v>0.41666666666666669</v>
      </c>
      <c r="D13" s="44"/>
      <c r="E13" s="14"/>
      <c r="F13" s="96">
        <v>15940</v>
      </c>
      <c r="G13" s="97" t="s">
        <v>204</v>
      </c>
      <c r="H13" s="98">
        <v>0</v>
      </c>
      <c r="I13" s="126">
        <v>20</v>
      </c>
      <c r="J13" s="128">
        <f t="shared" si="0"/>
        <v>0</v>
      </c>
      <c r="K13" s="14"/>
    </row>
    <row r="14" spans="1:12" ht="16.5" thickBot="1" x14ac:dyDescent="0.25">
      <c r="A14" s="14"/>
      <c r="B14" s="10" t="s">
        <v>15</v>
      </c>
      <c r="C14" s="177">
        <v>0.75</v>
      </c>
      <c r="D14" s="44"/>
      <c r="E14" s="14"/>
      <c r="F14" s="96">
        <v>15942</v>
      </c>
      <c r="G14" s="97" t="s">
        <v>205</v>
      </c>
      <c r="H14" s="98">
        <v>0</v>
      </c>
      <c r="I14" s="126">
        <v>40</v>
      </c>
      <c r="J14" s="128">
        <f t="shared" si="0"/>
        <v>0</v>
      </c>
      <c r="K14" s="14"/>
    </row>
    <row r="15" spans="1:12" ht="16.5" thickBot="1" x14ac:dyDescent="0.25">
      <c r="A15" s="14"/>
      <c r="B15" s="10" t="s">
        <v>13</v>
      </c>
      <c r="C15" s="177">
        <v>1.3333333333333333</v>
      </c>
      <c r="D15" s="44"/>
      <c r="E15" s="14"/>
      <c r="F15" s="96">
        <v>15944</v>
      </c>
      <c r="G15" s="97" t="s">
        <v>206</v>
      </c>
      <c r="H15" s="98">
        <v>0</v>
      </c>
      <c r="I15" s="126">
        <v>40</v>
      </c>
      <c r="J15" s="128">
        <f t="shared" si="0"/>
        <v>0</v>
      </c>
      <c r="K15" s="14"/>
    </row>
    <row r="16" spans="1:12" ht="16.5" thickBot="1" x14ac:dyDescent="0.25">
      <c r="A16" s="14"/>
      <c r="B16" s="10" t="s">
        <v>14</v>
      </c>
      <c r="C16" s="177">
        <v>0.25</v>
      </c>
      <c r="D16" s="44"/>
      <c r="E16" s="14"/>
      <c r="F16" s="96">
        <v>15946</v>
      </c>
      <c r="G16" s="97" t="s">
        <v>207</v>
      </c>
      <c r="H16" s="98">
        <v>0</v>
      </c>
      <c r="I16" s="125">
        <v>60</v>
      </c>
      <c r="J16" s="128">
        <f t="shared" si="0"/>
        <v>0</v>
      </c>
      <c r="K16" s="14"/>
    </row>
    <row r="17" spans="1:11" ht="16.5" thickBot="1" x14ac:dyDescent="0.25">
      <c r="A17" s="14"/>
      <c r="B17" s="119" t="s">
        <v>58</v>
      </c>
      <c r="C17" s="177">
        <v>0.33333333333333331</v>
      </c>
      <c r="D17" s="44"/>
      <c r="E17" s="14"/>
      <c r="F17" s="227">
        <v>15948</v>
      </c>
      <c r="G17" s="121" t="s">
        <v>208</v>
      </c>
      <c r="H17" s="98">
        <v>0</v>
      </c>
      <c r="I17" s="125">
        <v>60</v>
      </c>
      <c r="J17" s="128">
        <f t="shared" si="0"/>
        <v>0</v>
      </c>
      <c r="K17" s="14"/>
    </row>
    <row r="18" spans="1:11" ht="16.5" thickBot="1" x14ac:dyDescent="0.3">
      <c r="A18" s="14"/>
      <c r="B18" s="119" t="s">
        <v>33</v>
      </c>
      <c r="C18" s="177">
        <v>0.26666666666666666</v>
      </c>
      <c r="D18" s="44"/>
      <c r="E18" s="14"/>
      <c r="F18" s="228"/>
      <c r="G18" s="136" t="s">
        <v>221</v>
      </c>
      <c r="H18" s="229">
        <f>SUM(H8:H17)</f>
        <v>0</v>
      </c>
      <c r="I18" s="226" t="s">
        <v>218</v>
      </c>
      <c r="J18" s="138">
        <f>SUM(J8:J17)</f>
        <v>0</v>
      </c>
      <c r="K18" s="14"/>
    </row>
    <row r="19" spans="1:11" ht="16.5" thickBot="1" x14ac:dyDescent="0.3">
      <c r="A19" s="14"/>
      <c r="B19" s="10" t="s">
        <v>20</v>
      </c>
      <c r="C19" s="177">
        <v>0.5</v>
      </c>
      <c r="D19" s="44"/>
      <c r="E19" s="14"/>
      <c r="F19" s="303" t="s">
        <v>173</v>
      </c>
      <c r="G19" s="304"/>
      <c r="H19" s="304"/>
      <c r="I19" s="295"/>
      <c r="J19" s="189" t="e">
        <f>(J18/('1. Clinical Service Details'!C6*25))</f>
        <v>#DIV/0!</v>
      </c>
      <c r="K19" s="14"/>
    </row>
    <row r="20" spans="1:11" ht="16.5" thickBot="1" x14ac:dyDescent="0.25">
      <c r="A20" s="14"/>
      <c r="B20" s="119" t="s">
        <v>161</v>
      </c>
      <c r="C20" s="178">
        <v>1</v>
      </c>
      <c r="D20" s="44"/>
      <c r="E20" s="14"/>
      <c r="F20" s="144"/>
      <c r="G20" s="145"/>
      <c r="H20" s="144"/>
      <c r="I20" s="146"/>
      <c r="J20" s="147"/>
      <c r="K20" s="14"/>
    </row>
    <row r="21" spans="1:11" ht="16.5" thickBot="1" x14ac:dyDescent="0.25">
      <c r="A21" s="14"/>
      <c r="B21" s="141" t="s">
        <v>160</v>
      </c>
      <c r="C21" s="179">
        <f>SUM(C7:C20)</f>
        <v>8.5999999999999979</v>
      </c>
      <c r="D21" s="44"/>
      <c r="E21" s="14"/>
      <c r="F21" s="144"/>
      <c r="G21" s="145"/>
      <c r="H21" s="144"/>
      <c r="I21" s="146"/>
      <c r="J21" s="147"/>
      <c r="K21" s="14"/>
    </row>
    <row r="22" spans="1:11" ht="16.5" thickBot="1" x14ac:dyDescent="0.25">
      <c r="A22" s="14"/>
      <c r="B22" s="141" t="s">
        <v>162</v>
      </c>
      <c r="C22" s="179">
        <f>SUM('1. Clinical Service Details'!C7)</f>
        <v>0</v>
      </c>
      <c r="D22" s="44"/>
      <c r="E22" s="14"/>
      <c r="F22" s="14"/>
      <c r="G22" s="14"/>
      <c r="H22" s="14"/>
      <c r="I22" s="14"/>
      <c r="J22" s="14"/>
      <c r="K22" s="14"/>
    </row>
    <row r="23" spans="1:11" ht="16.5" thickBot="1" x14ac:dyDescent="0.25">
      <c r="A23" s="14"/>
      <c r="B23" s="141" t="s">
        <v>189</v>
      </c>
      <c r="C23" s="179">
        <f>SUM(C21*C22)</f>
        <v>0</v>
      </c>
      <c r="D23" s="44"/>
      <c r="E23" s="14"/>
      <c r="F23" s="14"/>
      <c r="G23" s="14"/>
      <c r="H23" s="14"/>
      <c r="I23" s="14"/>
      <c r="J23" s="14"/>
      <c r="K23" s="14"/>
    </row>
    <row r="24" spans="1:11" ht="16.5" thickBot="1" x14ac:dyDescent="0.25">
      <c r="A24" s="14"/>
      <c r="B24" s="142" t="s">
        <v>190</v>
      </c>
      <c r="C24" s="252" t="e">
        <f>SUM(J19*2)</f>
        <v>#DIV/0!</v>
      </c>
      <c r="D24" s="43"/>
      <c r="E24" s="14"/>
      <c r="F24" s="14"/>
      <c r="G24" s="14"/>
      <c r="H24" s="14"/>
      <c r="I24" s="14"/>
      <c r="J24" s="14"/>
      <c r="K24" s="14"/>
    </row>
    <row r="25" spans="1:11" ht="16.5" thickBot="1" x14ac:dyDescent="0.25">
      <c r="A25" s="14"/>
      <c r="B25" s="141" t="s">
        <v>191</v>
      </c>
      <c r="C25" s="179" t="e">
        <f>SUM(C23+C24)</f>
        <v>#DIV/0!</v>
      </c>
      <c r="D25" s="14"/>
      <c r="E25" s="14"/>
      <c r="F25" s="14"/>
      <c r="G25" s="14"/>
      <c r="H25" s="14"/>
      <c r="I25" s="14"/>
      <c r="J25" s="14"/>
      <c r="K25" s="14"/>
    </row>
    <row r="26" spans="1:11" ht="16.5" thickBot="1" x14ac:dyDescent="0.3">
      <c r="A26" s="14"/>
      <c r="B26" s="247" t="s">
        <v>159</v>
      </c>
      <c r="C26" s="253" t="e">
        <f>C25/(('1. Clinical Service Details'!C5*'1. Clinical Service Details'!C6)/10)</f>
        <v>#DIV/0!</v>
      </c>
      <c r="D26" s="14"/>
      <c r="E26" s="14"/>
      <c r="F26" s="14"/>
      <c r="G26" s="14"/>
      <c r="H26" s="14"/>
      <c r="I26" s="14"/>
      <c r="J26" s="14"/>
      <c r="K26" s="14"/>
    </row>
    <row r="27" spans="1:11" ht="16.5" thickBot="1" x14ac:dyDescent="0.25">
      <c r="A27" s="14"/>
      <c r="B27" s="141" t="s">
        <v>219</v>
      </c>
      <c r="C27" s="179" t="e">
        <f>IF(SUM(((J18)/'1. Clinical Service Details'!C7)/250)/'1. Clinical Service Details'!C5&lt;1,1,SUM(((J18)/'1. Clinical Service Details'!C7)/250)/'1. Clinical Service Details'!C5)</f>
        <v>#DIV/0!</v>
      </c>
      <c r="D27" s="14"/>
      <c r="E27" s="14"/>
      <c r="F27" s="14"/>
      <c r="G27" s="14"/>
      <c r="H27" s="14"/>
      <c r="I27" s="14"/>
      <c r="J27" s="14"/>
      <c r="K27" s="14"/>
    </row>
    <row r="28" spans="1:11" ht="19.5" customHeight="1" thickBot="1" x14ac:dyDescent="0.25">
      <c r="A28" s="14"/>
      <c r="B28" s="268" t="s">
        <v>226</v>
      </c>
      <c r="C28" s="269" t="e">
        <f>SUM(C26*C27)</f>
        <v>#DIV/0!</v>
      </c>
      <c r="D28" s="14"/>
      <c r="E28" s="14"/>
      <c r="F28" s="14"/>
      <c r="G28" s="14"/>
      <c r="H28" s="14"/>
      <c r="I28" s="14"/>
      <c r="J28" s="14"/>
      <c r="K28" s="14"/>
    </row>
    <row r="29" spans="1:11" x14ac:dyDescent="0.2">
      <c r="A29" s="14"/>
      <c r="B29" s="14"/>
      <c r="C29" s="14"/>
      <c r="D29" s="14"/>
      <c r="E29" s="14"/>
      <c r="F29" s="14"/>
      <c r="G29" s="14"/>
      <c r="H29" s="14"/>
      <c r="I29" s="14"/>
      <c r="J29" s="14"/>
      <c r="K29" s="14"/>
    </row>
    <row r="30" spans="1:11" x14ac:dyDescent="0.2">
      <c r="A30" s="14"/>
      <c r="B30" s="14"/>
      <c r="C30" s="14"/>
      <c r="D30" s="14"/>
      <c r="E30" s="14"/>
      <c r="F30" s="14"/>
      <c r="G30" s="14"/>
      <c r="H30" s="14"/>
      <c r="I30" s="14"/>
      <c r="J30" s="14"/>
      <c r="K30" s="14"/>
    </row>
    <row r="31" spans="1:11" ht="19.5" customHeight="1" x14ac:dyDescent="0.2"/>
  </sheetData>
  <mergeCells count="6">
    <mergeCell ref="B3:D3"/>
    <mergeCell ref="B1:D1"/>
    <mergeCell ref="F6:J6"/>
    <mergeCell ref="F19:I19"/>
    <mergeCell ref="B2:K2"/>
    <mergeCell ref="B4:K4"/>
  </mergeCells>
  <phoneticPr fontId="3" type="noConversion"/>
  <pageMargins left="0.75" right="0.75" top="1" bottom="1" header="0.5" footer="0.5"/>
  <pageSetup paperSize="9" orientation="landscape" r:id="rId1"/>
  <headerFooter alignWithMargins="0">
    <oddHeader>&amp;C&amp;"arial"&amp;12&amp;KA80000 UNOFFICIAL&amp;1#_x000D_</oddHeader>
  </headerFooter>
  <ignoredErrors>
    <ignoredError sqref="C26" evalError="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1"/>
  <sheetViews>
    <sheetView zoomScale="110" zoomScaleNormal="110" workbookViewId="0">
      <selection activeCell="K4" sqref="K4"/>
    </sheetView>
  </sheetViews>
  <sheetFormatPr defaultColWidth="9.140625" defaultRowHeight="15" x14ac:dyDescent="0.25"/>
  <cols>
    <col min="1" max="1" width="9.140625" style="30"/>
    <col min="2" max="2" width="59.28515625" style="30" customWidth="1"/>
    <col min="3" max="3" width="11.7109375" style="30" customWidth="1"/>
    <col min="4" max="4" width="8.28515625" style="30" bestFit="1" customWidth="1"/>
    <col min="5" max="5" width="7.28515625" style="30" customWidth="1"/>
    <col min="6" max="6" width="33.7109375" style="30" customWidth="1"/>
    <col min="7" max="7" width="10.140625" style="30" customWidth="1"/>
    <col min="8" max="8" width="9.28515625" style="30" customWidth="1"/>
    <col min="9" max="10" width="7.7109375" style="30" bestFit="1" customWidth="1"/>
    <col min="11" max="16384" width="9.140625" style="30"/>
  </cols>
  <sheetData>
    <row r="1" spans="1:14" ht="18.75" x14ac:dyDescent="0.3">
      <c r="A1" s="14"/>
      <c r="B1" s="32" t="s">
        <v>64</v>
      </c>
      <c r="C1" s="33"/>
      <c r="D1" s="33"/>
      <c r="E1" s="33"/>
      <c r="F1" s="33"/>
      <c r="G1" s="264"/>
      <c r="H1" s="264"/>
      <c r="I1" s="70"/>
      <c r="J1" s="70"/>
      <c r="K1" s="70"/>
    </row>
    <row r="2" spans="1:14" ht="18.75" x14ac:dyDescent="0.3">
      <c r="A2" s="14"/>
      <c r="B2" s="307" t="s">
        <v>169</v>
      </c>
      <c r="C2" s="307"/>
      <c r="D2" s="307"/>
      <c r="E2" s="307"/>
      <c r="F2" s="307"/>
      <c r="G2" s="265"/>
      <c r="H2" s="265"/>
      <c r="I2" s="70"/>
      <c r="J2" s="70"/>
      <c r="K2" s="70"/>
    </row>
    <row r="3" spans="1:14" ht="18.75" x14ac:dyDescent="0.3">
      <c r="A3" s="14"/>
      <c r="B3" s="307" t="s">
        <v>170</v>
      </c>
      <c r="C3" s="307"/>
      <c r="D3" s="307"/>
      <c r="E3" s="307"/>
      <c r="F3" s="307"/>
      <c r="G3" s="265"/>
      <c r="H3" s="265"/>
      <c r="I3" s="70"/>
      <c r="J3" s="70"/>
      <c r="K3" s="70"/>
    </row>
    <row r="4" spans="1:14" ht="18.75" x14ac:dyDescent="0.3">
      <c r="A4" s="14"/>
      <c r="B4" s="307" t="s">
        <v>125</v>
      </c>
      <c r="C4" s="307"/>
      <c r="D4" s="307"/>
      <c r="E4" s="307"/>
      <c r="F4" s="307"/>
      <c r="G4" s="265"/>
      <c r="H4" s="265"/>
      <c r="I4" s="70"/>
      <c r="J4" s="70"/>
      <c r="K4" s="70"/>
    </row>
    <row r="5" spans="1:14" ht="16.5" thickBot="1" x14ac:dyDescent="0.3">
      <c r="A5" s="36"/>
      <c r="B5" s="307" t="s">
        <v>167</v>
      </c>
      <c r="C5" s="307"/>
      <c r="D5" s="307"/>
      <c r="E5" s="307"/>
      <c r="F5" s="307"/>
      <c r="G5" s="266"/>
      <c r="H5" s="266"/>
      <c r="I5" s="78"/>
      <c r="J5" s="78"/>
      <c r="L5" s="71"/>
    </row>
    <row r="6" spans="1:14" ht="27" customHeight="1" thickBot="1" x14ac:dyDescent="0.3">
      <c r="A6" s="14"/>
      <c r="B6" s="308" t="s">
        <v>68</v>
      </c>
      <c r="C6" s="309"/>
      <c r="D6" s="63"/>
      <c r="E6" s="63"/>
      <c r="F6" s="63"/>
      <c r="G6" s="63"/>
      <c r="H6" s="63"/>
      <c r="I6" s="72"/>
      <c r="J6" s="72"/>
      <c r="K6" s="72"/>
      <c r="L6" s="72"/>
      <c r="M6" s="72"/>
      <c r="N6" s="72"/>
    </row>
    <row r="7" spans="1:14" ht="15.75" x14ac:dyDescent="0.25">
      <c r="A7" s="14"/>
      <c r="B7" s="89" t="s">
        <v>162</v>
      </c>
      <c r="C7" s="90">
        <f>SUM('1. Clinical Service Details'!C7)</f>
        <v>0</v>
      </c>
      <c r="D7" s="310"/>
      <c r="E7" s="67"/>
      <c r="F7" s="67"/>
      <c r="G7" s="267"/>
      <c r="H7" s="267"/>
      <c r="I7" s="73"/>
      <c r="J7" s="73"/>
      <c r="K7" s="73"/>
      <c r="L7" s="73"/>
      <c r="M7" s="73"/>
      <c r="N7" s="73"/>
    </row>
    <row r="8" spans="1:14" ht="15.75" x14ac:dyDescent="0.25">
      <c r="A8" s="14"/>
      <c r="B8" s="38" t="s">
        <v>168</v>
      </c>
      <c r="C8" s="82">
        <f>SUM('1. Clinical Service Details'!C8)</f>
        <v>0</v>
      </c>
      <c r="D8" s="310"/>
      <c r="E8" s="67"/>
      <c r="F8" s="67"/>
      <c r="G8" s="267"/>
      <c r="H8" s="267"/>
      <c r="I8" s="73"/>
      <c r="J8" s="73"/>
      <c r="K8" s="73"/>
      <c r="L8" s="73"/>
      <c r="M8" s="73"/>
      <c r="N8" s="73"/>
    </row>
    <row r="9" spans="1:14" ht="15.75" x14ac:dyDescent="0.25">
      <c r="A9" s="14"/>
      <c r="B9" s="31" t="s">
        <v>0</v>
      </c>
      <c r="C9" s="180">
        <f>SUM(1+C8)</f>
        <v>1</v>
      </c>
      <c r="D9" s="248"/>
      <c r="E9" s="59"/>
      <c r="F9" s="59"/>
      <c r="G9" s="59"/>
      <c r="H9" s="267"/>
      <c r="I9" s="74"/>
      <c r="J9" s="74"/>
      <c r="K9" s="74"/>
      <c r="L9" s="74"/>
      <c r="M9" s="74"/>
      <c r="N9" s="74"/>
    </row>
    <row r="10" spans="1:14" ht="15.75" x14ac:dyDescent="0.25">
      <c r="A10" s="14"/>
      <c r="B10" s="31" t="s">
        <v>83</v>
      </c>
      <c r="C10" s="181">
        <v>2</v>
      </c>
      <c r="D10" s="248"/>
      <c r="E10" s="59"/>
      <c r="F10" s="59"/>
      <c r="G10" s="59"/>
      <c r="H10" s="267"/>
      <c r="I10" s="74"/>
      <c r="J10" s="74"/>
      <c r="K10" s="74"/>
      <c r="L10" s="74"/>
      <c r="M10" s="74"/>
      <c r="N10" s="74"/>
    </row>
    <row r="11" spans="1:14" ht="15.75" x14ac:dyDescent="0.25">
      <c r="A11" s="14"/>
      <c r="B11" s="31" t="s">
        <v>60</v>
      </c>
      <c r="C11" s="180">
        <f>IF(C7=1,0.5,IF(C7&lt;=3,1,2))</f>
        <v>1</v>
      </c>
      <c r="D11" s="248"/>
      <c r="E11" s="59"/>
      <c r="F11" s="59"/>
      <c r="G11" s="59"/>
      <c r="H11" s="267"/>
      <c r="I11" s="74"/>
      <c r="J11" s="74"/>
      <c r="K11" s="74"/>
      <c r="L11" s="74"/>
      <c r="M11" s="74"/>
      <c r="N11" s="74"/>
    </row>
    <row r="12" spans="1:14" ht="15.75" x14ac:dyDescent="0.25">
      <c r="A12" s="14"/>
      <c r="B12" s="31" t="s">
        <v>147</v>
      </c>
      <c r="C12" s="180">
        <f>SUM(0.75*C7)</f>
        <v>0</v>
      </c>
      <c r="D12" s="248"/>
      <c r="E12" s="59"/>
      <c r="F12" s="59"/>
      <c r="G12" s="59"/>
      <c r="H12" s="14"/>
      <c r="I12" s="74"/>
      <c r="J12" s="74"/>
      <c r="K12" s="74"/>
      <c r="L12" s="74"/>
      <c r="M12" s="74"/>
      <c r="N12" s="74"/>
    </row>
    <row r="13" spans="1:14" ht="15.75" x14ac:dyDescent="0.25">
      <c r="A13" s="14"/>
      <c r="B13" s="31" t="s">
        <v>148</v>
      </c>
      <c r="C13" s="180">
        <f>IF(C7=1,0.5,IF(C7=2,1,IF(C7=3,1.5,2)))</f>
        <v>2</v>
      </c>
      <c r="D13" s="248"/>
      <c r="E13" s="59"/>
      <c r="F13" s="59"/>
      <c r="G13" s="59"/>
      <c r="H13" s="267"/>
      <c r="I13" s="74"/>
      <c r="J13" s="74"/>
      <c r="K13" s="74"/>
      <c r="L13" s="74"/>
      <c r="M13" s="74"/>
      <c r="N13" s="74"/>
    </row>
    <row r="14" spans="1:14" ht="15.75" x14ac:dyDescent="0.25">
      <c r="A14" s="14"/>
      <c r="B14" s="31" t="s">
        <v>149</v>
      </c>
      <c r="C14" s="180">
        <f>IF(C7&lt;3,0.5,IF(C7&lt;=4,1,2))</f>
        <v>0.5</v>
      </c>
      <c r="D14" s="248"/>
      <c r="E14" s="59"/>
      <c r="F14" s="59"/>
      <c r="G14" s="59"/>
      <c r="H14" s="14"/>
      <c r="I14" s="74"/>
      <c r="J14" s="74"/>
      <c r="K14" s="74"/>
      <c r="L14" s="74"/>
      <c r="M14" s="74"/>
      <c r="N14" s="74"/>
    </row>
    <row r="15" spans="1:14" ht="15.75" x14ac:dyDescent="0.25">
      <c r="A15" s="14"/>
      <c r="B15" s="31" t="s">
        <v>145</v>
      </c>
      <c r="C15" s="186" t="e">
        <f>SUM('2. CTMR Sim'!C30)</f>
        <v>#DIV/0!</v>
      </c>
      <c r="D15" s="249"/>
      <c r="E15" s="60"/>
      <c r="F15" s="60"/>
      <c r="G15" s="60"/>
      <c r="H15" s="267"/>
      <c r="I15" s="75"/>
      <c r="J15" s="75"/>
      <c r="K15" s="75"/>
      <c r="L15" s="75"/>
      <c r="M15" s="75"/>
      <c r="N15" s="75"/>
    </row>
    <row r="16" spans="1:14" ht="15.75" x14ac:dyDescent="0.25">
      <c r="A16" s="14"/>
      <c r="B16" s="31" t="s">
        <v>146</v>
      </c>
      <c r="C16" s="186" t="e">
        <f>'3. Planning'!J19</f>
        <v>#DIV/0!</v>
      </c>
      <c r="D16" s="250"/>
      <c r="E16" s="61"/>
      <c r="F16" s="61"/>
      <c r="G16" s="61"/>
      <c r="H16" s="267"/>
      <c r="I16" s="76"/>
      <c r="J16" s="76"/>
      <c r="K16" s="76"/>
      <c r="L16" s="76"/>
      <c r="M16" s="76"/>
      <c r="N16" s="76"/>
    </row>
    <row r="17" spans="1:14" ht="15.75" x14ac:dyDescent="0.25">
      <c r="A17" s="14"/>
      <c r="B17" s="31" t="s">
        <v>163</v>
      </c>
      <c r="C17" s="186" t="e">
        <f>SUM('4. Linac Treatment'!C28)</f>
        <v>#DIV/0!</v>
      </c>
      <c r="D17" s="249"/>
      <c r="E17" s="60"/>
      <c r="F17" s="60"/>
      <c r="G17" s="60"/>
      <c r="H17" s="267"/>
      <c r="I17" s="75"/>
      <c r="J17" s="75"/>
      <c r="K17" s="75"/>
      <c r="L17" s="75"/>
      <c r="M17" s="75"/>
      <c r="N17" s="75"/>
    </row>
    <row r="18" spans="1:14" ht="15.75" x14ac:dyDescent="0.25">
      <c r="A18" s="14"/>
      <c r="B18" s="31" t="s">
        <v>150</v>
      </c>
      <c r="C18" s="187" t="e">
        <f t="shared" ref="C18" si="0">SUM(C9:C17)</f>
        <v>#DIV/0!</v>
      </c>
      <c r="D18" s="249"/>
      <c r="E18" s="60"/>
      <c r="F18" s="60"/>
      <c r="G18" s="60"/>
      <c r="H18" s="267"/>
      <c r="I18" s="75"/>
      <c r="J18" s="75"/>
      <c r="K18" s="75"/>
      <c r="L18" s="75"/>
      <c r="M18" s="75"/>
      <c r="N18" s="75"/>
    </row>
    <row r="19" spans="1:14" ht="19.5" thickBot="1" x14ac:dyDescent="0.35">
      <c r="A19" s="14"/>
      <c r="B19" s="152" t="s">
        <v>229</v>
      </c>
      <c r="C19" s="188" t="e">
        <f>C18*((35/('1. Clinical Service Details'!C6*25)+1))</f>
        <v>#DIV/0!</v>
      </c>
      <c r="D19" s="251"/>
      <c r="E19" s="62"/>
      <c r="F19" s="62"/>
      <c r="G19" s="62"/>
      <c r="H19" s="267"/>
      <c r="I19" s="77"/>
      <c r="J19" s="77"/>
      <c r="K19" s="77"/>
      <c r="L19" s="77"/>
      <c r="M19" s="77"/>
      <c r="N19" s="77"/>
    </row>
    <row r="20" spans="1:14" ht="19.5" thickBot="1" x14ac:dyDescent="0.35">
      <c r="A20" s="14"/>
      <c r="B20" s="62"/>
      <c r="C20" s="27"/>
      <c r="D20" s="36"/>
      <c r="E20" s="36"/>
      <c r="F20" s="36"/>
      <c r="G20" s="265"/>
      <c r="H20" s="265"/>
      <c r="I20" s="70"/>
      <c r="J20" s="70"/>
      <c r="K20" s="70"/>
    </row>
    <row r="21" spans="1:14" ht="18.75" x14ac:dyDescent="0.3">
      <c r="A21" s="14"/>
      <c r="B21" s="305" t="s">
        <v>65</v>
      </c>
      <c r="C21" s="306"/>
      <c r="D21" s="87"/>
      <c r="E21" s="87"/>
      <c r="F21" s="259" t="s">
        <v>233</v>
      </c>
      <c r="G21" s="282" t="e">
        <f>SUM(C19)</f>
        <v>#DIV/0!</v>
      </c>
      <c r="H21" s="265"/>
      <c r="I21" s="70"/>
      <c r="J21" s="70"/>
      <c r="K21" s="70"/>
    </row>
    <row r="22" spans="1:14" ht="18.75" x14ac:dyDescent="0.3">
      <c r="A22" s="14"/>
      <c r="B22" s="153" t="s">
        <v>66</v>
      </c>
      <c r="C22" s="279" t="e">
        <f>'7. SXR'!H20</f>
        <v>#DIV/0!</v>
      </c>
      <c r="D22" s="68"/>
      <c r="E22" s="68"/>
      <c r="F22" s="260" t="s">
        <v>234</v>
      </c>
      <c r="G22" s="282" t="e">
        <f>SUM(C22)</f>
        <v>#DIV/0!</v>
      </c>
      <c r="H22" s="265"/>
      <c r="I22" s="70"/>
      <c r="J22" s="70"/>
      <c r="K22" s="70"/>
    </row>
    <row r="23" spans="1:14" ht="18.75" x14ac:dyDescent="0.3">
      <c r="A23" s="14"/>
      <c r="B23" s="281" t="s">
        <v>67</v>
      </c>
      <c r="C23" s="279" t="e">
        <f>'8. Brachytherapy '!$H$30</f>
        <v>#DIV/0!</v>
      </c>
      <c r="D23" s="68"/>
      <c r="E23" s="68"/>
      <c r="F23" s="260" t="s">
        <v>67</v>
      </c>
      <c r="G23" s="282" t="e">
        <f>SUM(C23)</f>
        <v>#DIV/0!</v>
      </c>
      <c r="H23" s="265"/>
      <c r="I23" s="70"/>
      <c r="J23" s="70"/>
      <c r="K23" s="70"/>
    </row>
    <row r="24" spans="1:14" ht="18.75" x14ac:dyDescent="0.3">
      <c r="A24" s="14"/>
      <c r="B24" s="69" t="s">
        <v>156</v>
      </c>
      <c r="C24" s="88"/>
      <c r="D24" s="86"/>
      <c r="E24" s="86"/>
      <c r="F24" s="260" t="s">
        <v>235</v>
      </c>
      <c r="G24" s="283" t="e">
        <f>IF(C25&gt;2,C25,0)</f>
        <v>#DIV/0!</v>
      </c>
      <c r="H24" s="265"/>
      <c r="I24" s="70"/>
      <c r="J24" s="70"/>
      <c r="K24" s="70"/>
    </row>
    <row r="25" spans="1:14" ht="19.5" thickBot="1" x14ac:dyDescent="0.35">
      <c r="A25" s="14"/>
      <c r="B25" s="281" t="s">
        <v>155</v>
      </c>
      <c r="C25" s="279" t="e">
        <f>'6. Stereo Standalone'!H20</f>
        <v>#DIV/0!</v>
      </c>
      <c r="D25" s="68"/>
      <c r="E25" s="68"/>
      <c r="F25" s="260" t="s">
        <v>121</v>
      </c>
      <c r="G25" s="284" t="e">
        <f>SUM(C26)</f>
        <v>#DIV/0!</v>
      </c>
      <c r="H25" s="265"/>
      <c r="I25" s="70"/>
      <c r="J25" s="70"/>
      <c r="K25" s="70"/>
    </row>
    <row r="26" spans="1:14" ht="19.5" thickBot="1" x14ac:dyDescent="0.35">
      <c r="A26" s="14"/>
      <c r="B26" s="154" t="s">
        <v>166</v>
      </c>
      <c r="C26" s="280" t="e">
        <f>'9. MR Sim'!H23</f>
        <v>#DIV/0!</v>
      </c>
      <c r="D26" s="68"/>
      <c r="E26" s="68"/>
      <c r="F26" s="261" t="s">
        <v>230</v>
      </c>
      <c r="G26" s="262" t="e">
        <f>SUM(G21:G25)</f>
        <v>#DIV/0!</v>
      </c>
      <c r="H26" s="265"/>
      <c r="I26" s="70"/>
      <c r="J26" s="70"/>
      <c r="K26" s="70"/>
    </row>
    <row r="27" spans="1:14" ht="18.75" x14ac:dyDescent="0.3">
      <c r="A27" s="14"/>
      <c r="B27" s="14"/>
      <c r="C27" s="14"/>
      <c r="D27" s="14"/>
      <c r="E27" s="14"/>
      <c r="F27" s="14"/>
      <c r="G27" s="265"/>
      <c r="H27" s="265"/>
      <c r="I27" s="70"/>
      <c r="J27" s="70"/>
      <c r="K27" s="70"/>
    </row>
    <row r="28" spans="1:14" x14ac:dyDescent="0.25">
      <c r="A28" s="263"/>
      <c r="B28" s="263"/>
      <c r="C28" s="263"/>
      <c r="D28" s="263"/>
      <c r="E28" s="263"/>
      <c r="F28" s="263"/>
    </row>
    <row r="29" spans="1:14" ht="18" customHeight="1" x14ac:dyDescent="0.25">
      <c r="A29" s="263"/>
      <c r="B29" s="263"/>
      <c r="C29" s="263"/>
      <c r="D29" s="263"/>
      <c r="E29" s="263"/>
      <c r="F29" s="263"/>
    </row>
    <row r="31" spans="1:14" ht="33" customHeight="1" x14ac:dyDescent="0.25"/>
  </sheetData>
  <mergeCells count="7">
    <mergeCell ref="B21:C21"/>
    <mergeCell ref="B3:F3"/>
    <mergeCell ref="B2:F2"/>
    <mergeCell ref="B5:F5"/>
    <mergeCell ref="B4:F4"/>
    <mergeCell ref="B6:C6"/>
    <mergeCell ref="D7:D8"/>
  </mergeCells>
  <phoneticPr fontId="3" type="noConversion"/>
  <pageMargins left="0.75" right="0.75" top="1" bottom="1" header="0.5" footer="0.5"/>
  <pageSetup paperSize="9" orientation="landscape" r:id="rId1"/>
  <headerFooter alignWithMargins="0">
    <oddHeader>&amp;C&amp;"arial"&amp;12&amp;KA80000 UNOFFICIAL&amp;1#_x000D_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F3808-D885-47BB-B95A-35C500DB73B1}">
  <dimension ref="A1:N24"/>
  <sheetViews>
    <sheetView workbookViewId="0">
      <selection activeCell="B20" sqref="B20:H20"/>
    </sheetView>
  </sheetViews>
  <sheetFormatPr defaultRowHeight="12.75" x14ac:dyDescent="0.2"/>
  <cols>
    <col min="2" max="2" width="10.85546875" customWidth="1"/>
    <col min="3" max="3" width="40.7109375" bestFit="1" customWidth="1"/>
    <col min="4" max="4" width="9.7109375" customWidth="1"/>
    <col min="6" max="6" width="11" bestFit="1" customWidth="1"/>
    <col min="8" max="8" width="9.5703125" bestFit="1" customWidth="1"/>
    <col min="9" max="9" width="16.28515625" customWidth="1"/>
  </cols>
  <sheetData>
    <row r="1" spans="1:14" ht="21" x14ac:dyDescent="0.2">
      <c r="A1" s="14"/>
      <c r="B1" s="311" t="s">
        <v>126</v>
      </c>
      <c r="C1" s="311"/>
      <c r="D1" s="311"/>
      <c r="E1" s="312"/>
      <c r="F1" s="312"/>
      <c r="G1" s="312"/>
      <c r="H1" s="312"/>
      <c r="I1" s="312"/>
    </row>
    <row r="2" spans="1:14" ht="15.75" x14ac:dyDescent="0.25">
      <c r="A2" s="14"/>
      <c r="B2" s="314" t="s">
        <v>214</v>
      </c>
      <c r="C2" s="314"/>
      <c r="D2" s="314"/>
      <c r="E2" s="314"/>
      <c r="F2" s="314"/>
      <c r="G2" s="314"/>
      <c r="H2" s="314"/>
      <c r="I2" s="314"/>
    </row>
    <row r="3" spans="1:14" ht="15.75" x14ac:dyDescent="0.25">
      <c r="A3" s="14"/>
      <c r="B3" s="299" t="s">
        <v>114</v>
      </c>
      <c r="C3" s="299"/>
      <c r="D3" s="299"/>
      <c r="E3" s="299"/>
      <c r="F3" s="299"/>
      <c r="G3" s="299"/>
      <c r="H3" s="299"/>
      <c r="I3" s="299"/>
    </row>
    <row r="4" spans="1:14" ht="15.75" x14ac:dyDescent="0.25">
      <c r="A4" s="14"/>
      <c r="B4" s="299" t="s">
        <v>107</v>
      </c>
      <c r="C4" s="299"/>
      <c r="D4" s="299"/>
      <c r="E4" s="299"/>
      <c r="F4" s="299"/>
      <c r="G4" s="299"/>
      <c r="H4" s="299"/>
      <c r="I4" s="299"/>
    </row>
    <row r="5" spans="1:14" ht="13.5" thickBot="1" x14ac:dyDescent="0.25">
      <c r="A5" s="14"/>
      <c r="B5" s="14"/>
      <c r="C5" s="14"/>
      <c r="D5" s="14"/>
      <c r="E5" s="14"/>
      <c r="F5" s="14"/>
      <c r="G5" s="14"/>
      <c r="H5" s="14"/>
      <c r="I5" s="14"/>
    </row>
    <row r="6" spans="1:14" ht="19.5" thickBot="1" x14ac:dyDescent="0.35">
      <c r="A6" s="14"/>
      <c r="B6" s="315" t="s">
        <v>112</v>
      </c>
      <c r="C6" s="316"/>
      <c r="D6" s="316"/>
      <c r="E6" s="316"/>
      <c r="F6" s="316"/>
      <c r="G6" s="316"/>
      <c r="H6" s="317"/>
      <c r="I6" s="14"/>
    </row>
    <row r="7" spans="1:14" ht="15.75" x14ac:dyDescent="0.25">
      <c r="A7" s="14"/>
      <c r="B7" s="201" t="s">
        <v>84</v>
      </c>
      <c r="C7" s="202" t="s">
        <v>85</v>
      </c>
      <c r="D7" s="203" t="s">
        <v>86</v>
      </c>
      <c r="E7" s="203" t="s">
        <v>87</v>
      </c>
      <c r="F7" s="203" t="s">
        <v>92</v>
      </c>
      <c r="G7" s="203" t="s">
        <v>93</v>
      </c>
      <c r="H7" s="204" t="s">
        <v>94</v>
      </c>
      <c r="I7" s="14"/>
    </row>
    <row r="8" spans="1:14" ht="15.75" x14ac:dyDescent="0.25">
      <c r="A8" s="14"/>
      <c r="B8" s="198">
        <v>15918</v>
      </c>
      <c r="C8" s="155" t="s">
        <v>116</v>
      </c>
      <c r="D8" s="156">
        <v>750</v>
      </c>
      <c r="E8" s="157">
        <v>0</v>
      </c>
      <c r="F8" s="156">
        <f>SUM(D8*E8)</f>
        <v>0</v>
      </c>
      <c r="G8" s="157">
        <v>0</v>
      </c>
      <c r="H8" s="199">
        <f>SUM(F8*G8)/60</f>
        <v>0</v>
      </c>
      <c r="I8" s="14"/>
      <c r="J8" s="313"/>
      <c r="K8" s="313"/>
      <c r="L8" s="313"/>
      <c r="M8" s="313"/>
      <c r="N8" s="41"/>
    </row>
    <row r="9" spans="1:14" ht="15.75" x14ac:dyDescent="0.25">
      <c r="A9" s="14"/>
      <c r="B9" s="198">
        <v>15920</v>
      </c>
      <c r="C9" s="155" t="s">
        <v>117</v>
      </c>
      <c r="D9" s="156">
        <v>780</v>
      </c>
      <c r="E9" s="157">
        <v>0</v>
      </c>
      <c r="F9" s="156">
        <f t="shared" ref="F9:F14" si="0">SUM(D9*E9)</f>
        <v>0</v>
      </c>
      <c r="G9" s="157">
        <v>0</v>
      </c>
      <c r="H9" s="199">
        <f t="shared" ref="H9:H14" si="1">SUM(F9*G9)/60</f>
        <v>0</v>
      </c>
      <c r="I9" s="14"/>
      <c r="J9" s="313"/>
      <c r="K9" s="313"/>
      <c r="L9" s="313"/>
      <c r="M9" s="313"/>
      <c r="N9" s="41"/>
    </row>
    <row r="10" spans="1:14" ht="15.75" x14ac:dyDescent="0.25">
      <c r="A10" s="14"/>
      <c r="B10" s="198">
        <v>15922</v>
      </c>
      <c r="C10" s="155" t="s">
        <v>45</v>
      </c>
      <c r="D10" s="156">
        <v>849</v>
      </c>
      <c r="E10" s="157">
        <v>0</v>
      </c>
      <c r="F10" s="156">
        <f t="shared" si="0"/>
        <v>0</v>
      </c>
      <c r="G10" s="157">
        <v>0</v>
      </c>
      <c r="H10" s="199">
        <f t="shared" si="1"/>
        <v>0</v>
      </c>
      <c r="I10" s="14"/>
    </row>
    <row r="11" spans="1:14" ht="15.75" x14ac:dyDescent="0.25">
      <c r="A11" s="14"/>
      <c r="B11" s="198">
        <v>15942</v>
      </c>
      <c r="C11" s="155" t="s">
        <v>118</v>
      </c>
      <c r="D11" s="156">
        <v>60</v>
      </c>
      <c r="E11" s="157">
        <v>0</v>
      </c>
      <c r="F11" s="156">
        <f t="shared" si="0"/>
        <v>0</v>
      </c>
      <c r="G11" s="157">
        <v>0</v>
      </c>
      <c r="H11" s="199">
        <f t="shared" si="1"/>
        <v>0</v>
      </c>
      <c r="I11" s="14"/>
    </row>
    <row r="12" spans="1:14" ht="15.75" x14ac:dyDescent="0.25">
      <c r="A12" s="14"/>
      <c r="B12" s="198">
        <v>15944</v>
      </c>
      <c r="C12" s="155" t="s">
        <v>119</v>
      </c>
      <c r="D12" s="156">
        <v>45</v>
      </c>
      <c r="E12" s="157">
        <v>0</v>
      </c>
      <c r="F12" s="156">
        <f t="shared" si="0"/>
        <v>0</v>
      </c>
      <c r="G12" s="157">
        <v>0</v>
      </c>
      <c r="H12" s="199">
        <f t="shared" si="1"/>
        <v>0</v>
      </c>
      <c r="I12" s="14"/>
    </row>
    <row r="13" spans="1:14" ht="15.75" x14ac:dyDescent="0.25">
      <c r="A13" s="14"/>
      <c r="B13" s="198"/>
      <c r="C13" s="155" t="s">
        <v>95</v>
      </c>
      <c r="D13" s="156">
        <v>60</v>
      </c>
      <c r="E13" s="157">
        <v>0</v>
      </c>
      <c r="F13" s="156">
        <f t="shared" si="0"/>
        <v>0</v>
      </c>
      <c r="G13" s="157">
        <v>0</v>
      </c>
      <c r="H13" s="199">
        <f t="shared" si="1"/>
        <v>0</v>
      </c>
      <c r="I13" s="14"/>
    </row>
    <row r="14" spans="1:14" ht="16.5" thickBot="1" x14ac:dyDescent="0.3">
      <c r="A14" s="14"/>
      <c r="B14" s="205"/>
      <c r="C14" s="206" t="s">
        <v>96</v>
      </c>
      <c r="D14" s="207">
        <v>30</v>
      </c>
      <c r="E14" s="208">
        <v>0</v>
      </c>
      <c r="F14" s="207">
        <f t="shared" si="0"/>
        <v>0</v>
      </c>
      <c r="G14" s="208">
        <v>0</v>
      </c>
      <c r="H14" s="209">
        <f t="shared" si="1"/>
        <v>0</v>
      </c>
      <c r="I14" s="14"/>
    </row>
    <row r="15" spans="1:14" ht="15" customHeight="1" x14ac:dyDescent="0.25">
      <c r="A15" s="14"/>
      <c r="B15" s="110"/>
      <c r="C15" s="110"/>
      <c r="D15" s="110"/>
      <c r="E15" s="110"/>
      <c r="F15" s="110"/>
      <c r="G15" s="160" t="s">
        <v>184</v>
      </c>
      <c r="H15" s="161">
        <f>SUM(H8:H14)</f>
        <v>0</v>
      </c>
      <c r="I15" s="14"/>
    </row>
    <row r="16" spans="1:14" ht="15.75" customHeight="1" x14ac:dyDescent="0.25">
      <c r="A16" s="14"/>
      <c r="B16" s="110"/>
      <c r="C16" s="110"/>
      <c r="D16" s="110"/>
      <c r="E16" s="110"/>
      <c r="F16" s="110"/>
      <c r="G16" s="160" t="s">
        <v>69</v>
      </c>
      <c r="H16" s="182" t="e">
        <f>SUM(H15)/('1. Clinical Service Details'!C5*('1. Clinical Service Details'!C6*25))</f>
        <v>#DIV/0!</v>
      </c>
      <c r="I16" s="14"/>
    </row>
    <row r="17" spans="1:9" ht="16.5" customHeight="1" x14ac:dyDescent="0.25">
      <c r="A17" s="14"/>
      <c r="B17" s="110"/>
      <c r="C17" s="110"/>
      <c r="D17" s="110"/>
      <c r="E17" s="110"/>
      <c r="F17" s="110"/>
      <c r="G17" s="160" t="s">
        <v>151</v>
      </c>
      <c r="H17" s="182">
        <v>0.75</v>
      </c>
      <c r="I17" s="14"/>
    </row>
    <row r="18" spans="1:9" ht="17.25" customHeight="1" x14ac:dyDescent="0.25">
      <c r="A18" s="14"/>
      <c r="B18" s="110"/>
      <c r="C18" s="110"/>
      <c r="D18" s="110"/>
      <c r="E18" s="110"/>
      <c r="F18" s="110"/>
      <c r="G18" s="160" t="s">
        <v>153</v>
      </c>
      <c r="H18" s="182">
        <v>0.5</v>
      </c>
      <c r="I18" s="14"/>
    </row>
    <row r="19" spans="1:9" ht="15.75" customHeight="1" x14ac:dyDescent="0.25">
      <c r="A19" s="14"/>
      <c r="B19" s="110"/>
      <c r="C19" s="110"/>
      <c r="D19" s="110"/>
      <c r="E19" s="110"/>
      <c r="F19" s="110"/>
      <c r="G19" s="160" t="s">
        <v>154</v>
      </c>
      <c r="H19" s="182">
        <v>0.5</v>
      </c>
      <c r="I19" s="14"/>
    </row>
    <row r="20" spans="1:9" ht="19.5" customHeight="1" x14ac:dyDescent="0.25">
      <c r="A20" s="14"/>
      <c r="B20" s="274"/>
      <c r="C20" s="274"/>
      <c r="D20" s="274"/>
      <c r="E20" s="274"/>
      <c r="F20" s="274"/>
      <c r="G20" s="275" t="s">
        <v>171</v>
      </c>
      <c r="H20" s="276" t="e" cm="1">
        <f t="array" ref="H20">SUM((H16:H19)*1.14)</f>
        <v>#DIV/0!</v>
      </c>
      <c r="I20" s="14"/>
    </row>
    <row r="21" spans="1:9" x14ac:dyDescent="0.2">
      <c r="A21" s="14"/>
      <c r="B21" s="14"/>
      <c r="C21" s="14"/>
      <c r="D21" s="14"/>
      <c r="E21" s="14"/>
      <c r="F21" s="14"/>
      <c r="G21" s="51"/>
      <c r="H21" s="85"/>
      <c r="I21" s="14"/>
    </row>
    <row r="22" spans="1:9" ht="20.25" customHeight="1" x14ac:dyDescent="0.2"/>
    <row r="23" spans="1:9" ht="15" customHeight="1" x14ac:dyDescent="0.2"/>
    <row r="24" spans="1:9" ht="12.75" customHeight="1" x14ac:dyDescent="0.2"/>
  </sheetData>
  <mergeCells count="9">
    <mergeCell ref="B1:D1"/>
    <mergeCell ref="E1:G1"/>
    <mergeCell ref="H1:I1"/>
    <mergeCell ref="J8:M8"/>
    <mergeCell ref="J9:M9"/>
    <mergeCell ref="B2:I2"/>
    <mergeCell ref="B3:I3"/>
    <mergeCell ref="B4:I4"/>
    <mergeCell ref="B6:H6"/>
  </mergeCells>
  <pageMargins left="0.7" right="0.7" top="0.75" bottom="0.75" header="0.3" footer="0.3"/>
  <pageSetup paperSize="9" orientation="portrait" horizontalDpi="1200" verticalDpi="1200" r:id="rId1"/>
  <ignoredErrors>
    <ignoredError sqref="H16" evalErro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35559-01F0-4249-87DF-CD3EFBC759CB}">
  <dimension ref="A1:N21"/>
  <sheetViews>
    <sheetView workbookViewId="0">
      <selection activeCell="B20" sqref="B20:H20"/>
    </sheetView>
  </sheetViews>
  <sheetFormatPr defaultRowHeight="12.75" x14ac:dyDescent="0.2"/>
  <cols>
    <col min="2" max="2" width="10.85546875" customWidth="1"/>
    <col min="3" max="3" width="44.7109375" bestFit="1" customWidth="1"/>
    <col min="6" max="6" width="11" bestFit="1" customWidth="1"/>
    <col min="8" max="8" width="9.5703125" bestFit="1" customWidth="1"/>
    <col min="9" max="9" width="16.28515625" customWidth="1"/>
    <col min="13" max="13" width="6.5703125" customWidth="1"/>
  </cols>
  <sheetData>
    <row r="1" spans="1:14" ht="21" x14ac:dyDescent="0.2">
      <c r="A1" s="14"/>
      <c r="B1" s="311" t="s">
        <v>126</v>
      </c>
      <c r="C1" s="311"/>
      <c r="D1" s="311"/>
      <c r="E1" s="52"/>
      <c r="F1" s="52"/>
      <c r="G1" s="52"/>
      <c r="H1" s="52"/>
      <c r="I1" s="52"/>
    </row>
    <row r="2" spans="1:14" ht="15.75" x14ac:dyDescent="0.25">
      <c r="A2" s="14"/>
      <c r="B2" s="162" t="s">
        <v>214</v>
      </c>
      <c r="C2" s="14"/>
      <c r="D2" s="14"/>
      <c r="E2" s="14"/>
      <c r="F2" s="14"/>
      <c r="G2" s="14"/>
      <c r="H2" s="14"/>
      <c r="I2" s="14"/>
    </row>
    <row r="3" spans="1:14" ht="15.75" x14ac:dyDescent="0.25">
      <c r="A3" s="14"/>
      <c r="B3" s="162" t="s">
        <v>115</v>
      </c>
      <c r="C3" s="14"/>
      <c r="D3" s="14"/>
      <c r="E3" s="14"/>
      <c r="F3" s="14"/>
      <c r="G3" s="14"/>
      <c r="H3" s="14"/>
      <c r="I3" s="14"/>
    </row>
    <row r="4" spans="1:14" ht="15.75" x14ac:dyDescent="0.25">
      <c r="A4" s="14"/>
      <c r="B4" s="162" t="s">
        <v>107</v>
      </c>
      <c r="C4" s="14"/>
      <c r="D4" s="14"/>
      <c r="E4" s="14"/>
      <c r="F4" s="14"/>
      <c r="G4" s="14"/>
      <c r="H4" s="14"/>
      <c r="I4" s="14"/>
    </row>
    <row r="5" spans="1:14" ht="13.5" thickBot="1" x14ac:dyDescent="0.25">
      <c r="A5" s="14"/>
      <c r="B5" s="14"/>
      <c r="C5" s="14"/>
      <c r="D5" s="14"/>
      <c r="E5" s="14"/>
      <c r="F5" s="14"/>
      <c r="G5" s="14"/>
      <c r="H5" s="14"/>
      <c r="I5" s="14"/>
    </row>
    <row r="6" spans="1:14" ht="19.5" thickBot="1" x14ac:dyDescent="0.35">
      <c r="A6" s="14"/>
      <c r="B6" s="315" t="s">
        <v>109</v>
      </c>
      <c r="C6" s="316"/>
      <c r="D6" s="316"/>
      <c r="E6" s="316"/>
      <c r="F6" s="316"/>
      <c r="G6" s="316"/>
      <c r="H6" s="317"/>
      <c r="I6" s="14"/>
    </row>
    <row r="7" spans="1:14" ht="15.75" x14ac:dyDescent="0.25">
      <c r="A7" s="14"/>
      <c r="B7" s="201" t="s">
        <v>84</v>
      </c>
      <c r="C7" s="202" t="s">
        <v>85</v>
      </c>
      <c r="D7" s="203" t="s">
        <v>86</v>
      </c>
      <c r="E7" s="203" t="s">
        <v>87</v>
      </c>
      <c r="F7" s="211" t="s">
        <v>92</v>
      </c>
      <c r="G7" s="212" t="s">
        <v>93</v>
      </c>
      <c r="H7" s="213" t="s">
        <v>94</v>
      </c>
      <c r="I7" s="14"/>
    </row>
    <row r="8" spans="1:14" ht="15.75" x14ac:dyDescent="0.25">
      <c r="A8" s="14"/>
      <c r="B8" s="198">
        <v>15950</v>
      </c>
      <c r="C8" s="155" t="s">
        <v>88</v>
      </c>
      <c r="D8" s="156">
        <v>90</v>
      </c>
      <c r="E8" s="255">
        <v>0</v>
      </c>
      <c r="F8" s="156">
        <f>SUM(D8*E8)</f>
        <v>0</v>
      </c>
      <c r="G8" s="255">
        <v>0</v>
      </c>
      <c r="H8" s="199">
        <f>SUM(F8*G8)/60</f>
        <v>0</v>
      </c>
      <c r="I8" s="14"/>
      <c r="J8" s="313"/>
      <c r="K8" s="313"/>
      <c r="L8" s="313"/>
      <c r="M8" s="313"/>
      <c r="N8" s="41"/>
    </row>
    <row r="9" spans="1:14" ht="15.75" x14ac:dyDescent="0.25">
      <c r="A9" s="14"/>
      <c r="B9" s="198">
        <v>15952</v>
      </c>
      <c r="C9" s="155" t="s">
        <v>89</v>
      </c>
      <c r="D9" s="156">
        <v>15</v>
      </c>
      <c r="E9" s="255">
        <v>0</v>
      </c>
      <c r="F9" s="156">
        <f t="shared" ref="F9:F14" si="0">SUM(D9*E9)</f>
        <v>0</v>
      </c>
      <c r="G9" s="255">
        <v>0</v>
      </c>
      <c r="H9" s="199">
        <f t="shared" ref="H9:H14" si="1">SUM(F9*G9)/60</f>
        <v>0</v>
      </c>
      <c r="I9" s="14"/>
      <c r="J9" s="313"/>
      <c r="K9" s="313"/>
      <c r="L9" s="313"/>
      <c r="M9" s="313"/>
      <c r="N9" s="41"/>
    </row>
    <row r="10" spans="1:14" ht="15.75" x14ac:dyDescent="0.25">
      <c r="A10" s="14"/>
      <c r="B10" s="198">
        <v>15954</v>
      </c>
      <c r="C10" s="155" t="s">
        <v>90</v>
      </c>
      <c r="D10" s="156">
        <v>10</v>
      </c>
      <c r="E10" s="255">
        <v>0</v>
      </c>
      <c r="F10" s="156">
        <f t="shared" si="0"/>
        <v>0</v>
      </c>
      <c r="G10" s="255">
        <v>0</v>
      </c>
      <c r="H10" s="199">
        <f t="shared" si="1"/>
        <v>0</v>
      </c>
      <c r="I10" s="14"/>
    </row>
    <row r="11" spans="1:14" ht="15.75" x14ac:dyDescent="0.25">
      <c r="A11" s="14"/>
      <c r="B11" s="198">
        <v>15956</v>
      </c>
      <c r="C11" s="155" t="s">
        <v>91</v>
      </c>
      <c r="D11" s="156">
        <v>30</v>
      </c>
      <c r="E11" s="255">
        <v>0</v>
      </c>
      <c r="F11" s="156">
        <f t="shared" si="0"/>
        <v>0</v>
      </c>
      <c r="G11" s="255">
        <v>0</v>
      </c>
      <c r="H11" s="199">
        <f t="shared" si="1"/>
        <v>0</v>
      </c>
      <c r="I11" s="14"/>
    </row>
    <row r="12" spans="1:14" ht="15.75" x14ac:dyDescent="0.25">
      <c r="A12" s="14"/>
      <c r="B12" s="198"/>
      <c r="C12" s="155" t="s">
        <v>95</v>
      </c>
      <c r="D12" s="156">
        <v>30</v>
      </c>
      <c r="E12" s="255">
        <v>0</v>
      </c>
      <c r="F12" s="156">
        <f t="shared" si="0"/>
        <v>0</v>
      </c>
      <c r="G12" s="255">
        <v>0</v>
      </c>
      <c r="H12" s="199">
        <f t="shared" si="1"/>
        <v>0</v>
      </c>
      <c r="I12" s="14"/>
    </row>
    <row r="13" spans="1:14" ht="15.75" x14ac:dyDescent="0.25">
      <c r="A13" s="14"/>
      <c r="B13" s="200"/>
      <c r="C13" s="158" t="s">
        <v>96</v>
      </c>
      <c r="D13" s="159">
        <v>30</v>
      </c>
      <c r="E13" s="256">
        <v>0</v>
      </c>
      <c r="F13" s="159">
        <f t="shared" si="0"/>
        <v>0</v>
      </c>
      <c r="G13" s="256">
        <v>0</v>
      </c>
      <c r="H13" s="210">
        <f t="shared" si="1"/>
        <v>0</v>
      </c>
      <c r="I13" s="14"/>
    </row>
    <row r="14" spans="1:14" ht="16.5" thickBot="1" x14ac:dyDescent="0.3">
      <c r="A14" s="14"/>
      <c r="B14" s="205"/>
      <c r="C14" s="206" t="s">
        <v>97</v>
      </c>
      <c r="D14" s="207">
        <v>120</v>
      </c>
      <c r="E14" s="255">
        <v>0</v>
      </c>
      <c r="F14" s="207">
        <f t="shared" si="0"/>
        <v>0</v>
      </c>
      <c r="G14" s="255">
        <v>0</v>
      </c>
      <c r="H14" s="209">
        <f t="shared" si="1"/>
        <v>0</v>
      </c>
      <c r="I14" s="14"/>
    </row>
    <row r="15" spans="1:14" ht="15.75" x14ac:dyDescent="0.25">
      <c r="A15" s="14"/>
      <c r="B15" s="162"/>
      <c r="C15" s="162"/>
      <c r="D15" s="162"/>
      <c r="E15" s="162"/>
      <c r="F15" s="162"/>
      <c r="G15" s="160" t="s">
        <v>184</v>
      </c>
      <c r="H15" s="161">
        <f>SUM(H8:H14)</f>
        <v>0</v>
      </c>
      <c r="I15" s="14"/>
    </row>
    <row r="16" spans="1:14" ht="15.75" x14ac:dyDescent="0.25">
      <c r="A16" s="14"/>
      <c r="B16" s="162"/>
      <c r="C16" s="162"/>
      <c r="D16" s="162"/>
      <c r="E16" s="162"/>
      <c r="F16" s="162"/>
      <c r="G16" s="160" t="s">
        <v>69</v>
      </c>
      <c r="H16" s="185" t="e">
        <f>SUM(H15)/('1. Clinical Service Details'!C5*('1. Clinical Service Details'!C6*25))</f>
        <v>#DIV/0!</v>
      </c>
      <c r="I16" s="53"/>
    </row>
    <row r="17" spans="1:9" ht="15.75" x14ac:dyDescent="0.25">
      <c r="A17" s="14"/>
      <c r="B17" s="162"/>
      <c r="C17" s="162"/>
      <c r="D17" s="162"/>
      <c r="E17" s="162"/>
      <c r="F17" s="162"/>
      <c r="G17" s="160" t="s">
        <v>151</v>
      </c>
      <c r="H17" s="185" t="e">
        <f>SUM(H16*0.75)</f>
        <v>#DIV/0!</v>
      </c>
      <c r="I17" s="53"/>
    </row>
    <row r="18" spans="1:9" ht="15.75" x14ac:dyDescent="0.25">
      <c r="A18" s="14"/>
      <c r="B18" s="162"/>
      <c r="C18" s="162"/>
      <c r="D18" s="162"/>
      <c r="E18" s="162"/>
      <c r="F18" s="162"/>
      <c r="G18" s="160" t="s">
        <v>154</v>
      </c>
      <c r="H18" s="185" t="e">
        <f>SUM(H16*0.5)</f>
        <v>#DIV/0!</v>
      </c>
      <c r="I18" s="53"/>
    </row>
    <row r="19" spans="1:9" ht="15.75" x14ac:dyDescent="0.25">
      <c r="A19" s="14"/>
      <c r="B19" s="162"/>
      <c r="C19" s="162"/>
      <c r="D19" s="162"/>
      <c r="E19" s="162"/>
      <c r="F19" s="162"/>
      <c r="G19" s="160" t="s">
        <v>152</v>
      </c>
      <c r="H19" s="185" t="e">
        <f>SUM(H16:H17)</f>
        <v>#DIV/0!</v>
      </c>
      <c r="I19" s="53"/>
    </row>
    <row r="20" spans="1:9" ht="15.75" x14ac:dyDescent="0.25">
      <c r="A20" s="14"/>
      <c r="B20" s="277"/>
      <c r="C20" s="277"/>
      <c r="D20" s="277"/>
      <c r="E20" s="277"/>
      <c r="F20" s="277"/>
      <c r="G20" s="275" t="s">
        <v>171</v>
      </c>
      <c r="H20" s="276" t="e">
        <f>SUM(H19)*1.14</f>
        <v>#DIV/0!</v>
      </c>
      <c r="I20" s="14"/>
    </row>
    <row r="21" spans="1:9" x14ac:dyDescent="0.2">
      <c r="A21" s="14"/>
      <c r="B21" s="14"/>
      <c r="C21" s="14"/>
      <c r="D21" s="14"/>
      <c r="E21" s="14"/>
      <c r="F21" s="14"/>
      <c r="G21" s="14"/>
      <c r="H21" s="14"/>
      <c r="I21" s="14"/>
    </row>
  </sheetData>
  <mergeCells count="4">
    <mergeCell ref="J8:M8"/>
    <mergeCell ref="J9:M9"/>
    <mergeCell ref="B1:D1"/>
    <mergeCell ref="B6:H6"/>
  </mergeCells>
  <pageMargins left="0.7" right="0.7" top="0.75" bottom="0.75" header="0.3" footer="0.3"/>
  <ignoredErrors>
    <ignoredError sqref="H16:H20" evalErro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CA29B-C8D9-41DE-9E3F-9ACB20835B31}">
  <dimension ref="A1:N31"/>
  <sheetViews>
    <sheetView workbookViewId="0">
      <selection activeCell="B30" sqref="B30:H30"/>
    </sheetView>
  </sheetViews>
  <sheetFormatPr defaultColWidth="9.140625" defaultRowHeight="12.75" x14ac:dyDescent="0.2"/>
  <cols>
    <col min="1" max="1" width="9.140625" style="1"/>
    <col min="2" max="2" width="52" style="1" customWidth="1"/>
    <col min="3" max="3" width="11.42578125" style="1" bestFit="1" customWidth="1"/>
    <col min="4" max="4" width="9.140625" style="1" bestFit="1" customWidth="1"/>
    <col min="5" max="5" width="9.7109375" style="1" bestFit="1" customWidth="1"/>
    <col min="6" max="6" width="10.85546875" style="1" bestFit="1" customWidth="1"/>
    <col min="7" max="7" width="15.85546875" style="1" customWidth="1"/>
    <col min="8" max="8" width="11" style="1" bestFit="1" customWidth="1"/>
    <col min="9" max="9" width="12.28515625" style="1" customWidth="1"/>
    <col min="10" max="13" width="9.140625" style="1"/>
    <col min="14" max="14" width="10.42578125" style="1" bestFit="1" customWidth="1"/>
    <col min="15" max="16" width="9.140625" style="1"/>
    <col min="17" max="17" width="46.7109375" style="1" bestFit="1" customWidth="1"/>
    <col min="18" max="16384" width="9.140625" style="1"/>
  </cols>
  <sheetData>
    <row r="1" spans="1:14" ht="21" x14ac:dyDescent="0.35">
      <c r="A1" s="37"/>
      <c r="B1" s="163" t="s">
        <v>126</v>
      </c>
      <c r="C1" s="56"/>
      <c r="D1" s="56"/>
      <c r="E1" s="56"/>
      <c r="F1" s="56"/>
      <c r="G1" s="56"/>
      <c r="H1" s="56"/>
      <c r="I1" s="56"/>
    </row>
    <row r="2" spans="1:14" ht="15.75" x14ac:dyDescent="0.25">
      <c r="A2" s="37"/>
      <c r="B2" s="162" t="s">
        <v>214</v>
      </c>
      <c r="C2" s="57"/>
      <c r="D2" s="57"/>
      <c r="E2" s="57"/>
      <c r="F2" s="57"/>
      <c r="G2" s="57"/>
      <c r="H2" s="37"/>
      <c r="I2" s="37"/>
    </row>
    <row r="3" spans="1:14" ht="15.75" x14ac:dyDescent="0.25">
      <c r="A3" s="37"/>
      <c r="B3" s="162" t="s">
        <v>113</v>
      </c>
      <c r="C3" s="57"/>
      <c r="D3" s="57"/>
      <c r="E3" s="57"/>
      <c r="F3" s="57"/>
      <c r="G3" s="57"/>
      <c r="H3" s="37"/>
      <c r="I3" s="37"/>
    </row>
    <row r="4" spans="1:14" ht="15.75" x14ac:dyDescent="0.25">
      <c r="A4" s="37"/>
      <c r="B4" s="162" t="s">
        <v>107</v>
      </c>
      <c r="C4" s="27"/>
      <c r="D4" s="27"/>
      <c r="E4" s="27"/>
      <c r="F4" s="27"/>
      <c r="G4" s="27"/>
      <c r="H4" s="27"/>
      <c r="I4" s="27"/>
    </row>
    <row r="5" spans="1:14" ht="15.75" x14ac:dyDescent="0.25">
      <c r="A5" s="37"/>
      <c r="B5" s="162" t="s">
        <v>108</v>
      </c>
      <c r="C5" s="27"/>
      <c r="D5" s="27"/>
      <c r="E5" s="27"/>
      <c r="F5" s="27"/>
      <c r="G5" s="27"/>
      <c r="H5" s="27"/>
      <c r="I5" s="27"/>
    </row>
    <row r="6" spans="1:14" ht="13.5" thickBot="1" x14ac:dyDescent="0.25">
      <c r="A6" s="37"/>
      <c r="B6" s="37"/>
      <c r="C6" s="37"/>
      <c r="D6" s="37"/>
      <c r="E6" s="37"/>
      <c r="F6" s="37"/>
      <c r="G6" s="37"/>
      <c r="H6" s="37"/>
      <c r="I6" s="37"/>
    </row>
    <row r="7" spans="1:14" ht="19.5" thickBot="1" x14ac:dyDescent="0.35">
      <c r="A7" s="37"/>
      <c r="B7" s="318" t="s">
        <v>67</v>
      </c>
      <c r="C7" s="319"/>
      <c r="D7" s="319"/>
      <c r="E7" s="319"/>
      <c r="F7" s="319"/>
      <c r="G7" s="319"/>
      <c r="H7" s="320"/>
      <c r="I7" s="37"/>
    </row>
    <row r="8" spans="1:14" ht="31.5" x14ac:dyDescent="0.25">
      <c r="A8" s="37"/>
      <c r="B8" s="214" t="s">
        <v>72</v>
      </c>
      <c r="C8" s="215" t="s">
        <v>70</v>
      </c>
      <c r="D8" s="216" t="s">
        <v>87</v>
      </c>
      <c r="E8" s="217" t="s">
        <v>181</v>
      </c>
      <c r="F8" s="218" t="s">
        <v>183</v>
      </c>
      <c r="G8" s="216" t="s">
        <v>100</v>
      </c>
      <c r="H8" s="219" t="s">
        <v>182</v>
      </c>
      <c r="I8" s="37"/>
    </row>
    <row r="9" spans="1:14" ht="15.75" x14ac:dyDescent="0.25">
      <c r="A9" s="37"/>
      <c r="B9" s="198" t="s">
        <v>73</v>
      </c>
      <c r="C9" s="155">
        <v>15958</v>
      </c>
      <c r="D9" s="255">
        <v>0</v>
      </c>
      <c r="E9" s="156">
        <v>30</v>
      </c>
      <c r="F9" s="156">
        <f t="shared" ref="F9:F14" si="0">SUM(D9*E9)</f>
        <v>0</v>
      </c>
      <c r="G9" s="255">
        <v>0</v>
      </c>
      <c r="H9" s="220">
        <f t="shared" ref="H9:H22" si="1">SUM(F9*G9)/60</f>
        <v>0</v>
      </c>
      <c r="I9" s="37"/>
      <c r="J9" s="313"/>
      <c r="K9" s="313"/>
      <c r="L9" s="313"/>
      <c r="M9" s="313"/>
      <c r="N9" s="41"/>
    </row>
    <row r="10" spans="1:14" ht="15.75" x14ac:dyDescent="0.25">
      <c r="A10" s="37"/>
      <c r="B10" s="221" t="s">
        <v>99</v>
      </c>
      <c r="C10" s="164">
        <v>15960</v>
      </c>
      <c r="D10" s="257">
        <v>0</v>
      </c>
      <c r="E10" s="166">
        <v>120</v>
      </c>
      <c r="F10" s="156">
        <f t="shared" si="0"/>
        <v>0</v>
      </c>
      <c r="G10" s="257">
        <v>0</v>
      </c>
      <c r="H10" s="220">
        <f t="shared" si="1"/>
        <v>0</v>
      </c>
      <c r="I10" s="37"/>
      <c r="J10" s="313"/>
      <c r="K10" s="313"/>
      <c r="L10" s="313"/>
      <c r="M10" s="313"/>
      <c r="N10" s="41"/>
    </row>
    <row r="11" spans="1:14" ht="15.75" x14ac:dyDescent="0.25">
      <c r="A11" s="37"/>
      <c r="B11" s="198" t="s">
        <v>74</v>
      </c>
      <c r="C11" s="155">
        <v>15962</v>
      </c>
      <c r="D11" s="255">
        <v>0</v>
      </c>
      <c r="E11" s="156">
        <v>90</v>
      </c>
      <c r="F11" s="156">
        <f t="shared" si="0"/>
        <v>0</v>
      </c>
      <c r="G11" s="255">
        <v>0</v>
      </c>
      <c r="H11" s="220">
        <f t="shared" si="1"/>
        <v>0</v>
      </c>
      <c r="I11" s="37"/>
    </row>
    <row r="12" spans="1:14" ht="15.75" x14ac:dyDescent="0.25">
      <c r="A12" s="37"/>
      <c r="B12" s="198" t="s">
        <v>102</v>
      </c>
      <c r="C12" s="155">
        <v>15964</v>
      </c>
      <c r="D12" s="255">
        <v>0</v>
      </c>
      <c r="E12" s="156">
        <v>150</v>
      </c>
      <c r="F12" s="156">
        <f t="shared" si="0"/>
        <v>0</v>
      </c>
      <c r="G12" s="255">
        <v>0</v>
      </c>
      <c r="H12" s="220">
        <f t="shared" si="1"/>
        <v>0</v>
      </c>
      <c r="I12" s="37"/>
    </row>
    <row r="13" spans="1:14" ht="15.75" x14ac:dyDescent="0.25">
      <c r="A13" s="37"/>
      <c r="B13" s="198" t="s">
        <v>75</v>
      </c>
      <c r="C13" s="155">
        <v>15966</v>
      </c>
      <c r="D13" s="255">
        <v>0</v>
      </c>
      <c r="E13" s="156">
        <v>150</v>
      </c>
      <c r="F13" s="156">
        <f t="shared" si="0"/>
        <v>0</v>
      </c>
      <c r="G13" s="255">
        <v>0</v>
      </c>
      <c r="H13" s="220">
        <f t="shared" si="1"/>
        <v>0</v>
      </c>
      <c r="I13" s="37"/>
    </row>
    <row r="14" spans="1:14" ht="15.75" x14ac:dyDescent="0.25">
      <c r="A14" s="37"/>
      <c r="B14" s="198" t="s">
        <v>103</v>
      </c>
      <c r="C14" s="155">
        <v>15968</v>
      </c>
      <c r="D14" s="255">
        <v>0</v>
      </c>
      <c r="E14" s="156">
        <v>150</v>
      </c>
      <c r="F14" s="156">
        <f t="shared" si="0"/>
        <v>0</v>
      </c>
      <c r="G14" s="255">
        <v>0</v>
      </c>
      <c r="H14" s="220">
        <f t="shared" si="1"/>
        <v>0</v>
      </c>
      <c r="I14" s="37"/>
    </row>
    <row r="15" spans="1:14" ht="15.75" x14ac:dyDescent="0.25">
      <c r="A15" s="37"/>
      <c r="B15" s="198" t="s">
        <v>76</v>
      </c>
      <c r="C15" s="155">
        <v>15970</v>
      </c>
      <c r="D15" s="255">
        <v>0</v>
      </c>
      <c r="E15" s="156">
        <v>15</v>
      </c>
      <c r="F15" s="156">
        <f t="shared" ref="F15:F22" si="2">SUM(D15*E15)</f>
        <v>0</v>
      </c>
      <c r="G15" s="255">
        <v>0</v>
      </c>
      <c r="H15" s="220">
        <f t="shared" si="1"/>
        <v>0</v>
      </c>
      <c r="I15" s="37"/>
    </row>
    <row r="16" spans="1:14" ht="15.75" x14ac:dyDescent="0.25">
      <c r="A16" s="37"/>
      <c r="B16" s="198" t="s">
        <v>140</v>
      </c>
      <c r="C16" s="155">
        <v>15972</v>
      </c>
      <c r="D16" s="255">
        <v>0</v>
      </c>
      <c r="E16" s="156">
        <v>15</v>
      </c>
      <c r="F16" s="156">
        <f t="shared" si="2"/>
        <v>0</v>
      </c>
      <c r="G16" s="255">
        <v>0</v>
      </c>
      <c r="H16" s="220">
        <f t="shared" si="1"/>
        <v>0</v>
      </c>
      <c r="I16" s="37"/>
    </row>
    <row r="17" spans="1:9" ht="15.75" x14ac:dyDescent="0.25">
      <c r="A17" s="37"/>
      <c r="B17" s="198" t="s">
        <v>77</v>
      </c>
      <c r="C17" s="155">
        <v>15974</v>
      </c>
      <c r="D17" s="255">
        <v>0</v>
      </c>
      <c r="E17" s="156">
        <v>120</v>
      </c>
      <c r="F17" s="156">
        <f t="shared" si="2"/>
        <v>0</v>
      </c>
      <c r="G17" s="255">
        <v>0</v>
      </c>
      <c r="H17" s="220">
        <f t="shared" si="1"/>
        <v>0</v>
      </c>
      <c r="I17" s="37"/>
    </row>
    <row r="18" spans="1:9" ht="15.75" x14ac:dyDescent="0.25">
      <c r="A18" s="37"/>
      <c r="B18" s="221" t="s">
        <v>78</v>
      </c>
      <c r="C18" s="164">
        <v>15976</v>
      </c>
      <c r="D18" s="257">
        <v>0</v>
      </c>
      <c r="E18" s="166">
        <v>120</v>
      </c>
      <c r="F18" s="156">
        <f t="shared" si="2"/>
        <v>0</v>
      </c>
      <c r="G18" s="257">
        <v>0</v>
      </c>
      <c r="H18" s="220">
        <f t="shared" si="1"/>
        <v>0</v>
      </c>
      <c r="I18" s="37"/>
    </row>
    <row r="19" spans="1:9" ht="15.75" x14ac:dyDescent="0.25">
      <c r="A19" s="37"/>
      <c r="B19" s="198" t="s">
        <v>79</v>
      </c>
      <c r="C19" s="155">
        <v>15978</v>
      </c>
      <c r="D19" s="255">
        <v>0</v>
      </c>
      <c r="E19" s="156">
        <v>90</v>
      </c>
      <c r="F19" s="156">
        <f t="shared" si="2"/>
        <v>0</v>
      </c>
      <c r="G19" s="255">
        <v>0</v>
      </c>
      <c r="H19" s="220">
        <f t="shared" si="1"/>
        <v>0</v>
      </c>
      <c r="I19" s="37"/>
    </row>
    <row r="20" spans="1:9" ht="15.75" x14ac:dyDescent="0.25">
      <c r="A20" s="37"/>
      <c r="B20" s="198" t="s">
        <v>80</v>
      </c>
      <c r="C20" s="155">
        <v>15980</v>
      </c>
      <c r="D20" s="255">
        <v>0</v>
      </c>
      <c r="E20" s="156">
        <v>90</v>
      </c>
      <c r="F20" s="156">
        <f t="shared" si="2"/>
        <v>0</v>
      </c>
      <c r="G20" s="255">
        <v>0</v>
      </c>
      <c r="H20" s="220">
        <f t="shared" si="1"/>
        <v>0</v>
      </c>
      <c r="I20" s="37"/>
    </row>
    <row r="21" spans="1:9" ht="15.75" x14ac:dyDescent="0.25">
      <c r="A21" s="37"/>
      <c r="B21" s="198" t="s">
        <v>81</v>
      </c>
      <c r="C21" s="155">
        <v>15982</v>
      </c>
      <c r="D21" s="255">
        <v>0</v>
      </c>
      <c r="E21" s="156">
        <v>40</v>
      </c>
      <c r="F21" s="156">
        <f t="shared" si="2"/>
        <v>0</v>
      </c>
      <c r="G21" s="255">
        <v>0</v>
      </c>
      <c r="H21" s="220">
        <f t="shared" si="1"/>
        <v>0</v>
      </c>
      <c r="I21" s="37"/>
    </row>
    <row r="22" spans="1:9" ht="16.5" thickBot="1" x14ac:dyDescent="0.3">
      <c r="A22" s="37"/>
      <c r="B22" s="205" t="s">
        <v>82</v>
      </c>
      <c r="C22" s="206">
        <v>15984</v>
      </c>
      <c r="D22" s="255">
        <v>0</v>
      </c>
      <c r="E22" s="207">
        <v>75</v>
      </c>
      <c r="F22" s="207">
        <f t="shared" si="2"/>
        <v>0</v>
      </c>
      <c r="G22" s="255">
        <v>0</v>
      </c>
      <c r="H22" s="222">
        <f t="shared" si="1"/>
        <v>0</v>
      </c>
      <c r="I22" s="37"/>
    </row>
    <row r="23" spans="1:9" ht="15.75" x14ac:dyDescent="0.25">
      <c r="A23" s="37"/>
      <c r="B23" s="167"/>
      <c r="C23" s="167"/>
      <c r="D23" s="167"/>
      <c r="E23" s="167"/>
      <c r="F23" s="167"/>
      <c r="G23" s="168" t="s">
        <v>184</v>
      </c>
      <c r="H23" s="161">
        <f>SUM(H9:H22)</f>
        <v>0</v>
      </c>
      <c r="I23" s="37"/>
    </row>
    <row r="24" spans="1:9" ht="15.75" x14ac:dyDescent="0.25">
      <c r="A24" s="37"/>
      <c r="B24" s="167"/>
      <c r="C24" s="167"/>
      <c r="D24" s="167"/>
      <c r="E24" s="167"/>
      <c r="F24" s="167"/>
      <c r="G24" s="168" t="s">
        <v>69</v>
      </c>
      <c r="H24" s="182" t="e">
        <f>SUM(H23)/(('1. Clinical Service Details'!C5*('1. Clinical Service Details'!C6*25)))</f>
        <v>#DIV/0!</v>
      </c>
      <c r="I24" s="37"/>
    </row>
    <row r="25" spans="1:9" ht="15.75" x14ac:dyDescent="0.25">
      <c r="A25" s="37"/>
      <c r="B25" s="167"/>
      <c r="C25" s="167"/>
      <c r="D25" s="167"/>
      <c r="E25" s="167"/>
      <c r="F25" s="167"/>
      <c r="G25" s="168" t="s">
        <v>71</v>
      </c>
      <c r="H25" s="182" t="e">
        <f>SUM(H24)*0.1</f>
        <v>#DIV/0!</v>
      </c>
      <c r="I25" s="37"/>
    </row>
    <row r="26" spans="1:9" ht="15.75" x14ac:dyDescent="0.25">
      <c r="A26" s="37"/>
      <c r="B26" s="167"/>
      <c r="C26" s="167"/>
      <c r="D26" s="167"/>
      <c r="E26" s="167"/>
      <c r="F26" s="167"/>
      <c r="G26" s="168" t="s">
        <v>151</v>
      </c>
      <c r="H26" s="182" t="e">
        <f>SUM(H24*0.75)</f>
        <v>#DIV/0!</v>
      </c>
      <c r="I26" s="37"/>
    </row>
    <row r="27" spans="1:9" ht="15.75" x14ac:dyDescent="0.25">
      <c r="A27" s="37"/>
      <c r="B27" s="167"/>
      <c r="C27" s="167"/>
      <c r="D27" s="167"/>
      <c r="E27" s="167"/>
      <c r="F27" s="167"/>
      <c r="G27" s="168" t="s">
        <v>154</v>
      </c>
      <c r="H27" s="182" t="e">
        <f>SUM(H24)*0.5</f>
        <v>#DIV/0!</v>
      </c>
      <c r="I27" s="37"/>
    </row>
    <row r="28" spans="1:9" ht="15.75" x14ac:dyDescent="0.25">
      <c r="A28" s="37"/>
      <c r="B28" s="167"/>
      <c r="C28" s="167"/>
      <c r="D28" s="167"/>
      <c r="E28" s="167"/>
      <c r="F28" s="167"/>
      <c r="G28" s="168" t="s">
        <v>153</v>
      </c>
      <c r="H28" s="182" t="e">
        <f>SUM(H24)*0.5</f>
        <v>#DIV/0!</v>
      </c>
      <c r="I28" s="37"/>
    </row>
    <row r="29" spans="1:9" ht="15.75" x14ac:dyDescent="0.25">
      <c r="A29" s="37"/>
      <c r="B29" s="167"/>
      <c r="C29" s="167"/>
      <c r="D29" s="167"/>
      <c r="E29" s="167"/>
      <c r="F29" s="167"/>
      <c r="G29" s="168" t="s">
        <v>152</v>
      </c>
      <c r="H29" s="182" t="e">
        <f>SUM(H24:H28)</f>
        <v>#DIV/0!</v>
      </c>
      <c r="I29" s="37"/>
    </row>
    <row r="30" spans="1:9" ht="15.75" x14ac:dyDescent="0.25">
      <c r="A30" s="37"/>
      <c r="B30" s="278"/>
      <c r="C30" s="278"/>
      <c r="D30" s="278"/>
      <c r="E30" s="278"/>
      <c r="F30" s="278"/>
      <c r="G30" s="275" t="s">
        <v>171</v>
      </c>
      <c r="H30" s="276" t="e">
        <f>SUM(H29)*1.14</f>
        <v>#DIV/0!</v>
      </c>
      <c r="I30" s="37"/>
    </row>
    <row r="31" spans="1:9" x14ac:dyDescent="0.2">
      <c r="A31" s="37"/>
      <c r="B31" s="37"/>
      <c r="C31" s="55"/>
      <c r="D31" s="37"/>
      <c r="E31" s="37"/>
      <c r="F31" s="54"/>
      <c r="G31" s="37"/>
      <c r="H31" s="37"/>
      <c r="I31" s="37"/>
    </row>
  </sheetData>
  <mergeCells count="3">
    <mergeCell ref="J9:M9"/>
    <mergeCell ref="J10:M10"/>
    <mergeCell ref="B7:H7"/>
  </mergeCells>
  <pageMargins left="0.75" right="0.75" top="1" bottom="1" header="0.5" footer="0.5"/>
  <pageSetup paperSize="9" orientation="landscape" r:id="rId1"/>
  <headerFooter alignWithMargins="0"/>
  <ignoredErrors>
    <ignoredError sqref="H24:H30" evalError="1"/>
  </ignoredErrors>
</worksheet>
</file>

<file path=docMetadata/LabelInfo.xml><?xml version="1.0" encoding="utf-8"?>
<clbl:labelList xmlns:clbl="http://schemas.microsoft.com/office/2020/mipLabelMetadata">
  <clbl:label id="{ecf00fa0-74e1-4757-91bb-dfa2825f8d15}"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INSTRUCTIONS</vt:lpstr>
      <vt:lpstr>1. Clinical Service Details</vt:lpstr>
      <vt:lpstr>2. CTMR Sim</vt:lpstr>
      <vt:lpstr>3. Planning</vt:lpstr>
      <vt:lpstr>4. Linac Treatment</vt:lpstr>
      <vt:lpstr>5. Summary Staffing Model </vt:lpstr>
      <vt:lpstr>6. Stereo Standalone</vt:lpstr>
      <vt:lpstr>7. SXR</vt:lpstr>
      <vt:lpstr>8. Brachytherapy </vt:lpstr>
      <vt:lpstr>9. MR Sim</vt:lpstr>
      <vt:lpstr>Compatibility Report</vt:lpstr>
    </vt:vector>
  </TitlesOfParts>
  <Company>Bayside Health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leigh smith</dc:creator>
  <cp:lastModifiedBy>Kearvell, Rachel (Health)</cp:lastModifiedBy>
  <cp:lastPrinted>2014-07-10T06:30:01Z</cp:lastPrinted>
  <dcterms:created xsi:type="dcterms:W3CDTF">2013-05-15T07:38:31Z</dcterms:created>
  <dcterms:modified xsi:type="dcterms:W3CDTF">2026-06-03T23:53:04Z</dcterms:modified>
</cp:coreProperties>
</file>